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7_Reuse_data/"/>
    </mc:Choice>
  </mc:AlternateContent>
  <xr:revisionPtr revIDLastSave="1" documentId="11_1911B815831C8FB3AE216C141D0634B393D695B4" xr6:coauthVersionLast="47" xr6:coauthVersionMax="47" xr10:uidLastSave="{20EA177B-CB9A-4162-A7A3-ABFBC80497C4}"/>
  <bookViews>
    <workbookView xWindow="28680" yWindow="-120" windowWidth="29040" windowHeight="15840" activeTab="3" xr2:uid="{00000000-000D-0000-FFFF-FFFF00000000}"/>
  </bookViews>
  <sheets>
    <sheet name="Data" sheetId="1" r:id="rId1"/>
    <sheet name="Sheet2" sheetId="5" r:id="rId2"/>
    <sheet name="Calculations" sheetId="3" r:id="rId3"/>
    <sheet name="Sheet1" sheetId="4" r:id="rId4"/>
    <sheet name="ValueList_Helper" sheetId="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4" l="1"/>
  <c r="H59" i="4"/>
  <c r="G62" i="4" s="1"/>
  <c r="G61" i="4"/>
  <c r="G63" i="4"/>
  <c r="G64" i="4"/>
  <c r="G65" i="4"/>
  <c r="G66" i="4"/>
  <c r="G67" i="4"/>
  <c r="G68" i="4"/>
  <c r="G69" i="4"/>
  <c r="G60" i="4"/>
  <c r="H58" i="4"/>
  <c r="F2" i="3" l="1"/>
  <c r="F6" i="3"/>
  <c r="G6" i="3" s="1"/>
  <c r="F5" i="3"/>
  <c r="G5" i="3" s="1"/>
  <c r="F4" i="3"/>
  <c r="G4" i="3" s="1"/>
  <c r="F3" i="3"/>
  <c r="G3" i="3" s="1"/>
  <c r="G2" i="3"/>
  <c r="L48" i="4" l="1"/>
  <c r="L42" i="4"/>
  <c r="J15" i="4"/>
  <c r="J42" i="4"/>
  <c r="J43" i="4"/>
  <c r="K43" i="4" s="1"/>
  <c r="J44" i="4"/>
  <c r="J45" i="4"/>
  <c r="K45" i="4" s="1"/>
  <c r="M45" i="4" s="1"/>
  <c r="J46" i="4"/>
  <c r="K46" i="4" s="1"/>
  <c r="J47" i="4"/>
  <c r="K47" i="4" s="1"/>
  <c r="J48" i="4"/>
  <c r="J49" i="4"/>
  <c r="J50" i="4"/>
  <c r="K50" i="4" s="1"/>
  <c r="J51" i="4"/>
  <c r="K51" i="4" s="1"/>
  <c r="K4" i="4"/>
  <c r="K12" i="4"/>
  <c r="M12" i="4" s="1"/>
  <c r="K15" i="4"/>
  <c r="K35" i="4"/>
  <c r="K42" i="4"/>
  <c r="M42" i="4" s="1"/>
  <c r="K44" i="4"/>
  <c r="K48" i="4"/>
  <c r="K49" i="4"/>
  <c r="M49" i="4" s="1"/>
  <c r="K2" i="4"/>
  <c r="M2" i="4" s="1"/>
  <c r="J2" i="4"/>
  <c r="L2" i="4" s="1"/>
  <c r="J41" i="4"/>
  <c r="K41" i="4" s="1"/>
  <c r="J40" i="4"/>
  <c r="K40" i="4" s="1"/>
  <c r="J39" i="4"/>
  <c r="K39" i="4" s="1"/>
  <c r="J38" i="4"/>
  <c r="J37" i="4"/>
  <c r="K37" i="4" s="1"/>
  <c r="J36" i="4"/>
  <c r="J35" i="4"/>
  <c r="J34" i="4"/>
  <c r="K34" i="4" s="1"/>
  <c r="J33" i="4"/>
  <c r="K33" i="4" s="1"/>
  <c r="J32" i="4"/>
  <c r="J31" i="4"/>
  <c r="J30" i="4"/>
  <c r="K30" i="4" s="1"/>
  <c r="J29" i="4"/>
  <c r="J28" i="4"/>
  <c r="K28" i="4" s="1"/>
  <c r="J27" i="4"/>
  <c r="K27" i="4" s="1"/>
  <c r="J26" i="4"/>
  <c r="K26" i="4" s="1"/>
  <c r="J25" i="4"/>
  <c r="J24" i="4"/>
  <c r="J23" i="4"/>
  <c r="L24" i="4" s="1"/>
  <c r="J22" i="4"/>
  <c r="J21" i="4"/>
  <c r="J20" i="4"/>
  <c r="J19" i="4"/>
  <c r="J18" i="4"/>
  <c r="J17" i="4"/>
  <c r="J16" i="4"/>
  <c r="J14" i="4"/>
  <c r="L20" i="4" s="1"/>
  <c r="J13" i="4"/>
  <c r="J12" i="4"/>
  <c r="L16" i="4" s="1"/>
  <c r="J11" i="4"/>
  <c r="K11" i="4" s="1"/>
  <c r="J10" i="4"/>
  <c r="J9" i="4"/>
  <c r="J8" i="4"/>
  <c r="J7" i="4"/>
  <c r="J6" i="4"/>
  <c r="J5" i="4"/>
  <c r="J4" i="4"/>
  <c r="J3" i="4"/>
  <c r="K3" i="4" s="1"/>
  <c r="M3" i="4" s="1"/>
  <c r="M4" i="4" l="1"/>
  <c r="N44" i="4"/>
  <c r="O44" i="4" s="1"/>
  <c r="N24" i="4"/>
  <c r="O24" i="4" s="1"/>
  <c r="L33" i="4"/>
  <c r="L37" i="4"/>
  <c r="L41" i="4"/>
  <c r="L34" i="4"/>
  <c r="P34" i="4" s="1"/>
  <c r="L38" i="4"/>
  <c r="L32" i="4"/>
  <c r="L35" i="4"/>
  <c r="P35" i="4" s="1"/>
  <c r="L39" i="4"/>
  <c r="P39" i="4" s="1"/>
  <c r="K17" i="4"/>
  <c r="K21" i="4"/>
  <c r="M21" i="4" s="1"/>
  <c r="K25" i="4"/>
  <c r="K29" i="4"/>
  <c r="N29" i="4"/>
  <c r="O29" i="4" s="1"/>
  <c r="M48" i="4"/>
  <c r="K19" i="4"/>
  <c r="L40" i="4"/>
  <c r="P40" i="4" s="1"/>
  <c r="L44" i="4"/>
  <c r="N32" i="4"/>
  <c r="O32" i="4" s="1"/>
  <c r="N20" i="4"/>
  <c r="N36" i="4"/>
  <c r="N40" i="4"/>
  <c r="O40" i="4" s="1"/>
  <c r="M35" i="4"/>
  <c r="K20" i="4"/>
  <c r="L13" i="4"/>
  <c r="P13" i="4" s="1"/>
  <c r="L17" i="4"/>
  <c r="P17" i="4" s="1"/>
  <c r="L21" i="4"/>
  <c r="P16" i="4" s="1"/>
  <c r="Q16" i="4" s="1"/>
  <c r="L14" i="4"/>
  <c r="P14" i="4" s="1"/>
  <c r="L18" i="4"/>
  <c r="P18" i="4" s="1"/>
  <c r="L12" i="4"/>
  <c r="P12" i="4" s="1"/>
  <c r="L15" i="4"/>
  <c r="L19" i="4"/>
  <c r="P19" i="4" s="1"/>
  <c r="K5" i="4"/>
  <c r="M5" i="4" s="1"/>
  <c r="K9" i="4"/>
  <c r="N13" i="4"/>
  <c r="K13" i="4"/>
  <c r="M13" i="4" s="1"/>
  <c r="N18" i="4"/>
  <c r="K18" i="4"/>
  <c r="N22" i="4"/>
  <c r="L25" i="4"/>
  <c r="L29" i="4"/>
  <c r="L26" i="4"/>
  <c r="L30" i="4"/>
  <c r="P30" i="4" s="1"/>
  <c r="L23" i="4"/>
  <c r="L27" i="4"/>
  <c r="L31" i="4"/>
  <c r="K22" i="4"/>
  <c r="M22" i="4" s="1"/>
  <c r="N34" i="4"/>
  <c r="O34" i="4" s="1"/>
  <c r="N38" i="4"/>
  <c r="O38" i="4" s="1"/>
  <c r="L3" i="4"/>
  <c r="L7" i="4"/>
  <c r="L4" i="4"/>
  <c r="L8" i="4"/>
  <c r="L10" i="4"/>
  <c r="L5" i="4"/>
  <c r="L9" i="4"/>
  <c r="M44" i="4"/>
  <c r="K38" i="4"/>
  <c r="M41" i="4" s="1"/>
  <c r="K32" i="4"/>
  <c r="M32" i="4" s="1"/>
  <c r="K24" i="4"/>
  <c r="K16" i="4"/>
  <c r="M16" i="4" s="1"/>
  <c r="K8" i="4"/>
  <c r="M51" i="4"/>
  <c r="L6" i="4"/>
  <c r="L22" i="4"/>
  <c r="P22" i="4" s="1"/>
  <c r="L36" i="4"/>
  <c r="P36" i="4" s="1"/>
  <c r="M43" i="4"/>
  <c r="N41" i="4"/>
  <c r="O41" i="4" s="1"/>
  <c r="K6" i="4"/>
  <c r="M6" i="4" s="1"/>
  <c r="K10" i="4"/>
  <c r="M10" i="4" s="1"/>
  <c r="N14" i="4"/>
  <c r="K14" i="4"/>
  <c r="M14" i="4" s="1"/>
  <c r="N23" i="4"/>
  <c r="O23" i="4" s="1"/>
  <c r="N27" i="4"/>
  <c r="O27" i="4" s="1"/>
  <c r="N35" i="4"/>
  <c r="O35" i="4" s="1"/>
  <c r="N39" i="4"/>
  <c r="O39" i="4" s="1"/>
  <c r="K36" i="4"/>
  <c r="K31" i="4"/>
  <c r="K23" i="4"/>
  <c r="M15" i="4"/>
  <c r="K7" i="4"/>
  <c r="M7" i="4" s="1"/>
  <c r="M50" i="4"/>
  <c r="M46" i="4"/>
  <c r="L45" i="4"/>
  <c r="L11" i="4"/>
  <c r="L28" i="4"/>
  <c r="M47" i="4"/>
  <c r="N37" i="4"/>
  <c r="O37" i="4" s="1"/>
  <c r="L51" i="4"/>
  <c r="L47" i="4"/>
  <c r="L43" i="4"/>
  <c r="N51" i="4"/>
  <c r="O51" i="4" s="1"/>
  <c r="L50" i="4"/>
  <c r="P50" i="4" s="1"/>
  <c r="Q50" i="4" s="1"/>
  <c r="L46" i="4"/>
  <c r="P46" i="4" s="1"/>
  <c r="Q46" i="4" s="1"/>
  <c r="L49" i="4"/>
  <c r="N45" i="4"/>
  <c r="O45" i="4" s="1"/>
  <c r="S3" i="5"/>
  <c r="V51" i="4" l="1"/>
  <c r="W51" i="4" s="1"/>
  <c r="P51" i="4"/>
  <c r="Q51" i="4" s="1"/>
  <c r="P42" i="4"/>
  <c r="Q42" i="4" s="1"/>
  <c r="P48" i="4"/>
  <c r="Q48" i="4" s="1"/>
  <c r="N47" i="4"/>
  <c r="O47" i="4" s="1"/>
  <c r="N50" i="4"/>
  <c r="O50" i="4" s="1"/>
  <c r="N49" i="4"/>
  <c r="O49" i="4" s="1"/>
  <c r="N43" i="4"/>
  <c r="O43" i="4" s="1"/>
  <c r="N46" i="4"/>
  <c r="O46" i="4" s="1"/>
  <c r="N48" i="4"/>
  <c r="O48" i="4" s="1"/>
  <c r="V11" i="4"/>
  <c r="P11" i="4"/>
  <c r="Q11" i="4" s="1"/>
  <c r="N4" i="4"/>
  <c r="O4" i="4" s="1"/>
  <c r="N8" i="4"/>
  <c r="O8" i="4" s="1"/>
  <c r="N6" i="4"/>
  <c r="O6" i="4" s="1"/>
  <c r="N7" i="4"/>
  <c r="O7" i="4" s="1"/>
  <c r="N3" i="4"/>
  <c r="O3" i="4" s="1"/>
  <c r="N9" i="4"/>
  <c r="O9" i="4" s="1"/>
  <c r="N11" i="4"/>
  <c r="O11" i="4" s="1"/>
  <c r="N2" i="4"/>
  <c r="O2" i="4" s="1"/>
  <c r="N10" i="4"/>
  <c r="O10" i="4" s="1"/>
  <c r="M36" i="4"/>
  <c r="M39" i="4"/>
  <c r="M37" i="4"/>
  <c r="P8" i="4"/>
  <c r="P49" i="4"/>
  <c r="Q49" i="4" s="1"/>
  <c r="N42" i="4"/>
  <c r="O42" i="4" s="1"/>
  <c r="P45" i="4"/>
  <c r="Q45" i="4" s="1"/>
  <c r="N5" i="4"/>
  <c r="O5" i="4" s="1"/>
  <c r="Q18" i="4"/>
  <c r="Q39" i="4"/>
  <c r="M27" i="4"/>
  <c r="Q30" i="4"/>
  <c r="O22" i="4"/>
  <c r="O13" i="4"/>
  <c r="O20" i="4"/>
  <c r="M28" i="4"/>
  <c r="M40" i="4"/>
  <c r="P6" i="4"/>
  <c r="M24" i="4"/>
  <c r="P9" i="4"/>
  <c r="P4" i="4"/>
  <c r="V31" i="4"/>
  <c r="P31" i="4"/>
  <c r="Q31" i="4" s="1"/>
  <c r="N30" i="4"/>
  <c r="O30" i="4" s="1"/>
  <c r="P26" i="4"/>
  <c r="M18" i="4"/>
  <c r="M9" i="4"/>
  <c r="Q14" i="4"/>
  <c r="Q13" i="4"/>
  <c r="P44" i="4"/>
  <c r="Q44" i="4" s="1"/>
  <c r="M29" i="4"/>
  <c r="N21" i="4"/>
  <c r="O21" i="4" s="1"/>
  <c r="Q35" i="4"/>
  <c r="V41" i="4"/>
  <c r="W41" i="4" s="1"/>
  <c r="P41" i="4"/>
  <c r="Q41" i="4" s="1"/>
  <c r="N33" i="4"/>
  <c r="O33" i="4" s="1"/>
  <c r="N16" i="4"/>
  <c r="O16" i="4" s="1"/>
  <c r="P24" i="4"/>
  <c r="Q24" i="4" s="1"/>
  <c r="M34" i="4"/>
  <c r="Q34" i="4" s="1"/>
  <c r="P43" i="4"/>
  <c r="Q43" i="4" s="1"/>
  <c r="M23" i="4"/>
  <c r="P5" i="4"/>
  <c r="Q5" i="4" s="1"/>
  <c r="P7" i="4"/>
  <c r="Q7" i="4" s="1"/>
  <c r="M30" i="4"/>
  <c r="P27" i="4"/>
  <c r="P29" i="4"/>
  <c r="Q29" i="4" s="1"/>
  <c r="O18" i="4"/>
  <c r="P15" i="4"/>
  <c r="Q15" i="4" s="1"/>
  <c r="N12" i="4"/>
  <c r="O12" i="4" s="1"/>
  <c r="O36" i="4"/>
  <c r="Q40" i="4"/>
  <c r="N25" i="4"/>
  <c r="O25" i="4" s="1"/>
  <c r="M17" i="4"/>
  <c r="Q17" i="4" s="1"/>
  <c r="P32" i="4"/>
  <c r="Q32" i="4" s="1"/>
  <c r="P37" i="4"/>
  <c r="M11" i="4"/>
  <c r="N19" i="4"/>
  <c r="O19" i="4" s="1"/>
  <c r="P47" i="4"/>
  <c r="Q47" i="4" s="1"/>
  <c r="P28" i="4"/>
  <c r="M31" i="4"/>
  <c r="Q22" i="4" s="1"/>
  <c r="N31" i="4"/>
  <c r="O31" i="4" s="1"/>
  <c r="O14" i="4"/>
  <c r="Q36" i="4"/>
  <c r="M8" i="4"/>
  <c r="M38" i="4"/>
  <c r="P10" i="4"/>
  <c r="Q10" i="4" s="1"/>
  <c r="P3" i="4"/>
  <c r="Q3" i="4" s="1"/>
  <c r="M26" i="4"/>
  <c r="P23" i="4"/>
  <c r="Q23" i="4" s="1"/>
  <c r="P25" i="4"/>
  <c r="Q25" i="4" s="1"/>
  <c r="Q12" i="4"/>
  <c r="V21" i="4"/>
  <c r="W21" i="4" s="1"/>
  <c r="P21" i="4"/>
  <c r="Q21" i="4" s="1"/>
  <c r="N15" i="4"/>
  <c r="O15" i="4" s="1"/>
  <c r="M20" i="4"/>
  <c r="N28" i="4"/>
  <c r="O28" i="4" s="1"/>
  <c r="N26" i="4"/>
  <c r="O26" i="4" s="1"/>
  <c r="M19" i="4"/>
  <c r="Q19" i="4" s="1"/>
  <c r="M33" i="4"/>
  <c r="M25" i="4"/>
  <c r="N17" i="4"/>
  <c r="O17" i="4" s="1"/>
  <c r="P38" i="4"/>
  <c r="Q38" i="4" s="1"/>
  <c r="P33" i="4"/>
  <c r="Q33" i="4" s="1"/>
  <c r="P20" i="4"/>
  <c r="AB51" i="5"/>
  <c r="AB52" i="5"/>
  <c r="AB53" i="5"/>
  <c r="AB54" i="5"/>
  <c r="AB55" i="5"/>
  <c r="AB56" i="5"/>
  <c r="AB57" i="5"/>
  <c r="AB58" i="5"/>
  <c r="AB59" i="5"/>
  <c r="AB60" i="5"/>
  <c r="AB61" i="5"/>
  <c r="AA51" i="5"/>
  <c r="AG51" i="5" s="1"/>
  <c r="AH51" i="5" s="1"/>
  <c r="AA52" i="5"/>
  <c r="AG52" i="5" s="1"/>
  <c r="AA53" i="5"/>
  <c r="AG53" i="5" s="1"/>
  <c r="AA54" i="5"/>
  <c r="AG54" i="5" s="1"/>
  <c r="AH54" i="5" s="1"/>
  <c r="AA55" i="5"/>
  <c r="AG55" i="5" s="1"/>
  <c r="AH55" i="5" s="1"/>
  <c r="AA56" i="5"/>
  <c r="AG56" i="5" s="1"/>
  <c r="AA57" i="5"/>
  <c r="AG57" i="5" s="1"/>
  <c r="AA58" i="5"/>
  <c r="AG58" i="5" s="1"/>
  <c r="AH58" i="5" s="1"/>
  <c r="AA59" i="5"/>
  <c r="AG59" i="5" s="1"/>
  <c r="AH59" i="5" s="1"/>
  <c r="AA60" i="5"/>
  <c r="AG60" i="5" s="1"/>
  <c r="AA61" i="5"/>
  <c r="AG61" i="5" s="1"/>
  <c r="AB50" i="5"/>
  <c r="AA50" i="5"/>
  <c r="AG50" i="5" s="1"/>
  <c r="AB49" i="5"/>
  <c r="AA49" i="5"/>
  <c r="AG49" i="5" s="1"/>
  <c r="AH49" i="5" s="1"/>
  <c r="AB48" i="5"/>
  <c r="AA48" i="5"/>
  <c r="AG48" i="5" s="1"/>
  <c r="AB47" i="5"/>
  <c r="AA47" i="5"/>
  <c r="AG47" i="5" s="1"/>
  <c r="AH47" i="5" s="1"/>
  <c r="AB46" i="5"/>
  <c r="AA46" i="5"/>
  <c r="AG46" i="5" s="1"/>
  <c r="AB45" i="5"/>
  <c r="AA45" i="5"/>
  <c r="AG45" i="5" s="1"/>
  <c r="AH45" i="5" s="1"/>
  <c r="AB44" i="5"/>
  <c r="AA44" i="5"/>
  <c r="AG44" i="5" s="1"/>
  <c r="AB43" i="5"/>
  <c r="AA43" i="5"/>
  <c r="AG43" i="5" s="1"/>
  <c r="AH43" i="5" s="1"/>
  <c r="AB42" i="5"/>
  <c r="AA42" i="5"/>
  <c r="AG42" i="5" s="1"/>
  <c r="AB41" i="5"/>
  <c r="AA41" i="5"/>
  <c r="AG41" i="5" s="1"/>
  <c r="AH41" i="5" s="1"/>
  <c r="AB40" i="5"/>
  <c r="AA40" i="5"/>
  <c r="AG40" i="5" s="1"/>
  <c r="AB39" i="5"/>
  <c r="AA39" i="5"/>
  <c r="AG39" i="5" s="1"/>
  <c r="AH39" i="5" s="1"/>
  <c r="AB38" i="5"/>
  <c r="AA38" i="5"/>
  <c r="AG38" i="5" s="1"/>
  <c r="AB37" i="5"/>
  <c r="AA37" i="5"/>
  <c r="AG37" i="5" s="1"/>
  <c r="AH37" i="5" s="1"/>
  <c r="AB36" i="5"/>
  <c r="AA36" i="5"/>
  <c r="AG36" i="5" s="1"/>
  <c r="AB35" i="5"/>
  <c r="AA35" i="5"/>
  <c r="AG35" i="5" s="1"/>
  <c r="AH35" i="5" s="1"/>
  <c r="AB34" i="5"/>
  <c r="AA34" i="5"/>
  <c r="AG34" i="5" s="1"/>
  <c r="AB33" i="5"/>
  <c r="AA33" i="5"/>
  <c r="AG33" i="5" s="1"/>
  <c r="AH33" i="5" s="1"/>
  <c r="AB32" i="5"/>
  <c r="AA32" i="5"/>
  <c r="AG32" i="5" s="1"/>
  <c r="AB31" i="5"/>
  <c r="AA31" i="5"/>
  <c r="AG31" i="5" s="1"/>
  <c r="AH31" i="5" s="1"/>
  <c r="AB30" i="5"/>
  <c r="AA30" i="5"/>
  <c r="AG30" i="5" s="1"/>
  <c r="AB29" i="5"/>
  <c r="AA29" i="5"/>
  <c r="AG29" i="5" s="1"/>
  <c r="AH29" i="5" s="1"/>
  <c r="AB28" i="5"/>
  <c r="AA28" i="5"/>
  <c r="AG28" i="5" s="1"/>
  <c r="AB27" i="5"/>
  <c r="AA27" i="5"/>
  <c r="AG27" i="5" s="1"/>
  <c r="AH27" i="5" s="1"/>
  <c r="AB26" i="5"/>
  <c r="AA26" i="5"/>
  <c r="AG26" i="5" s="1"/>
  <c r="AB25" i="5"/>
  <c r="AA25" i="5"/>
  <c r="AG25" i="5" s="1"/>
  <c r="AH25" i="5" s="1"/>
  <c r="AB24" i="5"/>
  <c r="AA24" i="5"/>
  <c r="AG24" i="5" s="1"/>
  <c r="AB23" i="5"/>
  <c r="AA23" i="5"/>
  <c r="AG23" i="5" s="1"/>
  <c r="AH23" i="5" s="1"/>
  <c r="AB22" i="5"/>
  <c r="AA22" i="5"/>
  <c r="AG22" i="5" s="1"/>
  <c r="AB21" i="5"/>
  <c r="AA21" i="5"/>
  <c r="AG21" i="5" s="1"/>
  <c r="AH21" i="5" s="1"/>
  <c r="AB20" i="5"/>
  <c r="AA20" i="5"/>
  <c r="AG20" i="5" s="1"/>
  <c r="AB19" i="5"/>
  <c r="AA19" i="5"/>
  <c r="AG19" i="5" s="1"/>
  <c r="AH19" i="5" s="1"/>
  <c r="AB18" i="5"/>
  <c r="AA18" i="5"/>
  <c r="AG18" i="5" s="1"/>
  <c r="AB17" i="5"/>
  <c r="AA17" i="5"/>
  <c r="AG17" i="5" s="1"/>
  <c r="AH17" i="5" s="1"/>
  <c r="AB16" i="5"/>
  <c r="AA16" i="5"/>
  <c r="AG16" i="5" s="1"/>
  <c r="AB15" i="5"/>
  <c r="AA15" i="5"/>
  <c r="AG15" i="5" s="1"/>
  <c r="AH15" i="5" s="1"/>
  <c r="AB14" i="5"/>
  <c r="AA14" i="5"/>
  <c r="AG14" i="5" s="1"/>
  <c r="AB13" i="5"/>
  <c r="AA13" i="5"/>
  <c r="AG13" i="5" s="1"/>
  <c r="AH13" i="5" s="1"/>
  <c r="AB12" i="5"/>
  <c r="AA12" i="5"/>
  <c r="AG12" i="5" s="1"/>
  <c r="AB11" i="5"/>
  <c r="AA11" i="5"/>
  <c r="AG11" i="5" s="1"/>
  <c r="AH11" i="5" s="1"/>
  <c r="AB10" i="5"/>
  <c r="AA10" i="5"/>
  <c r="AG10" i="5" s="1"/>
  <c r="AB9" i="5"/>
  <c r="AA9" i="5"/>
  <c r="AG9" i="5" s="1"/>
  <c r="AH9" i="5" s="1"/>
  <c r="AB8" i="5"/>
  <c r="AA8" i="5"/>
  <c r="AG8" i="5" s="1"/>
  <c r="AB7" i="5"/>
  <c r="AA7" i="5"/>
  <c r="AG7" i="5" s="1"/>
  <c r="AH7" i="5" s="1"/>
  <c r="AB6" i="5"/>
  <c r="AA6" i="5"/>
  <c r="AG6" i="5" s="1"/>
  <c r="AB5" i="5"/>
  <c r="AA5" i="5"/>
  <c r="AG5" i="5" s="1"/>
  <c r="AH5" i="5" s="1"/>
  <c r="AB4" i="5"/>
  <c r="AA4" i="5"/>
  <c r="AG4" i="5" s="1"/>
  <c r="AB3" i="5"/>
  <c r="AA3" i="5"/>
  <c r="AG3" i="5" s="1"/>
  <c r="AH3" i="5" s="1"/>
  <c r="K4" i="5"/>
  <c r="M4" i="5" s="1"/>
  <c r="K5" i="5"/>
  <c r="K6" i="5"/>
  <c r="M6" i="5" s="1"/>
  <c r="K7" i="5"/>
  <c r="M7" i="5" s="1"/>
  <c r="K8" i="5"/>
  <c r="M8" i="5" s="1"/>
  <c r="K9" i="5"/>
  <c r="K10" i="5"/>
  <c r="M10" i="5" s="1"/>
  <c r="K11" i="5"/>
  <c r="M11" i="5" s="1"/>
  <c r="K12" i="5"/>
  <c r="M12" i="5" s="1"/>
  <c r="K13" i="5"/>
  <c r="K14" i="5"/>
  <c r="M14" i="5" s="1"/>
  <c r="K15" i="5"/>
  <c r="M15" i="5" s="1"/>
  <c r="K16" i="5"/>
  <c r="M16" i="5" s="1"/>
  <c r="K17" i="5"/>
  <c r="K18" i="5"/>
  <c r="M18" i="5" s="1"/>
  <c r="K19" i="5"/>
  <c r="M19" i="5" s="1"/>
  <c r="K20" i="5"/>
  <c r="M20" i="5" s="1"/>
  <c r="K21" i="5"/>
  <c r="K22" i="5"/>
  <c r="M22" i="5" s="1"/>
  <c r="K23" i="5"/>
  <c r="M23" i="5" s="1"/>
  <c r="K24" i="5"/>
  <c r="M24" i="5" s="1"/>
  <c r="K25" i="5"/>
  <c r="K26" i="5"/>
  <c r="M26" i="5" s="1"/>
  <c r="K27" i="5"/>
  <c r="M27" i="5" s="1"/>
  <c r="K28" i="5"/>
  <c r="M28" i="5" s="1"/>
  <c r="K29" i="5"/>
  <c r="K30" i="5"/>
  <c r="M30" i="5" s="1"/>
  <c r="K31" i="5"/>
  <c r="M31" i="5" s="1"/>
  <c r="K32" i="5"/>
  <c r="M32" i="5" s="1"/>
  <c r="K33" i="5"/>
  <c r="K34" i="5"/>
  <c r="M34" i="5" s="1"/>
  <c r="K35" i="5"/>
  <c r="M35" i="5" s="1"/>
  <c r="K36" i="5"/>
  <c r="M36" i="5" s="1"/>
  <c r="K37" i="5"/>
  <c r="K38" i="5"/>
  <c r="M38" i="5" s="1"/>
  <c r="K39" i="5"/>
  <c r="M39" i="5" s="1"/>
  <c r="K40" i="5"/>
  <c r="M40" i="5" s="1"/>
  <c r="K41" i="5"/>
  <c r="K42" i="5"/>
  <c r="M42" i="5" s="1"/>
  <c r="K43" i="5"/>
  <c r="M43" i="5" s="1"/>
  <c r="K44" i="5"/>
  <c r="M44" i="5" s="1"/>
  <c r="K45" i="5"/>
  <c r="M45" i="5" s="1"/>
  <c r="K46" i="5"/>
  <c r="M46" i="5" s="1"/>
  <c r="K47" i="5"/>
  <c r="M47" i="5" s="1"/>
  <c r="K48" i="5"/>
  <c r="M48" i="5" s="1"/>
  <c r="K49" i="5"/>
  <c r="M49" i="5" s="1"/>
  <c r="K50" i="5"/>
  <c r="M50" i="5" s="1"/>
  <c r="K51" i="5"/>
  <c r="M51" i="5" s="1"/>
  <c r="K52" i="5"/>
  <c r="M52" i="5" s="1"/>
  <c r="K53" i="5"/>
  <c r="M53" i="5" s="1"/>
  <c r="K54" i="5"/>
  <c r="K55" i="5"/>
  <c r="M55" i="5" s="1"/>
  <c r="K56" i="5"/>
  <c r="M56" i="5" s="1"/>
  <c r="K57" i="5"/>
  <c r="M57" i="5" s="1"/>
  <c r="K58" i="5"/>
  <c r="K59" i="5"/>
  <c r="M59" i="5" s="1"/>
  <c r="K60" i="5"/>
  <c r="M60" i="5" s="1"/>
  <c r="K61" i="5"/>
  <c r="M61" i="5" s="1"/>
  <c r="K3" i="5"/>
  <c r="M3" i="5" s="1"/>
  <c r="J3" i="5"/>
  <c r="L6" i="5" s="1"/>
  <c r="J4" i="5"/>
  <c r="J5" i="5"/>
  <c r="J6" i="5"/>
  <c r="J7" i="5"/>
  <c r="L7" i="5" s="1"/>
  <c r="J8" i="5"/>
  <c r="L8" i="5" s="1"/>
  <c r="J9" i="5"/>
  <c r="J10" i="5"/>
  <c r="J11" i="5"/>
  <c r="L11" i="5" s="1"/>
  <c r="J12" i="5"/>
  <c r="J13" i="5"/>
  <c r="J14" i="5"/>
  <c r="J15" i="5"/>
  <c r="L15" i="5" s="1"/>
  <c r="J16" i="5"/>
  <c r="L16" i="5" s="1"/>
  <c r="J17" i="5"/>
  <c r="J18" i="5"/>
  <c r="J19" i="5"/>
  <c r="L19" i="5" s="1"/>
  <c r="J20" i="5"/>
  <c r="J21" i="5"/>
  <c r="J22" i="5"/>
  <c r="J23" i="5"/>
  <c r="L23" i="5" s="1"/>
  <c r="J24" i="5"/>
  <c r="L24" i="5" s="1"/>
  <c r="J25" i="5"/>
  <c r="J26" i="5"/>
  <c r="J27" i="5"/>
  <c r="L27" i="5" s="1"/>
  <c r="J28" i="5"/>
  <c r="J29" i="5"/>
  <c r="J30" i="5"/>
  <c r="J31" i="5"/>
  <c r="L31" i="5" s="1"/>
  <c r="J32" i="5"/>
  <c r="L32" i="5" s="1"/>
  <c r="J33" i="5"/>
  <c r="J34" i="5"/>
  <c r="J35" i="5"/>
  <c r="L35" i="5" s="1"/>
  <c r="J36" i="5"/>
  <c r="J37" i="5"/>
  <c r="J38" i="5"/>
  <c r="J39" i="5"/>
  <c r="L39" i="5" s="1"/>
  <c r="J40" i="5"/>
  <c r="L40" i="5" s="1"/>
  <c r="J41" i="5"/>
  <c r="J42" i="5"/>
  <c r="J43" i="5"/>
  <c r="L43" i="5" s="1"/>
  <c r="J44" i="5"/>
  <c r="J45" i="5"/>
  <c r="J46" i="5"/>
  <c r="J47" i="5"/>
  <c r="L47" i="5" s="1"/>
  <c r="J48" i="5"/>
  <c r="L48" i="5" s="1"/>
  <c r="J49" i="5"/>
  <c r="J50" i="5"/>
  <c r="J51" i="5"/>
  <c r="L51" i="5" s="1"/>
  <c r="J52" i="5"/>
  <c r="J53" i="5"/>
  <c r="J54" i="5"/>
  <c r="J55" i="5"/>
  <c r="L55" i="5" s="1"/>
  <c r="J56" i="5"/>
  <c r="L56" i="5" s="1"/>
  <c r="J57" i="5"/>
  <c r="J58" i="5"/>
  <c r="J59" i="5"/>
  <c r="L59" i="5" s="1"/>
  <c r="J60" i="5"/>
  <c r="J61" i="5"/>
  <c r="R59" i="5" l="1"/>
  <c r="N59" i="5"/>
  <c r="R47" i="5"/>
  <c r="N47" i="5"/>
  <c r="R39" i="5"/>
  <c r="N39" i="5"/>
  <c r="R27" i="5"/>
  <c r="N27" i="5"/>
  <c r="R19" i="5"/>
  <c r="N19" i="5"/>
  <c r="R11" i="5"/>
  <c r="N11" i="5"/>
  <c r="L60" i="5"/>
  <c r="L36" i="5"/>
  <c r="L20" i="5"/>
  <c r="M54" i="5"/>
  <c r="R46" i="5"/>
  <c r="R38" i="5"/>
  <c r="R30" i="5"/>
  <c r="R22" i="5"/>
  <c r="R14" i="5"/>
  <c r="AH61" i="5"/>
  <c r="AH57" i="5"/>
  <c r="AH53" i="5"/>
  <c r="R51" i="5"/>
  <c r="S51" i="5" s="1"/>
  <c r="N51" i="5"/>
  <c r="R43" i="5"/>
  <c r="N43" i="5"/>
  <c r="R31" i="5"/>
  <c r="S31" i="5" s="1"/>
  <c r="N31" i="5"/>
  <c r="R23" i="5"/>
  <c r="N23" i="5"/>
  <c r="N7" i="5"/>
  <c r="L52" i="5"/>
  <c r="L28" i="5"/>
  <c r="L12" i="5"/>
  <c r="L4" i="5"/>
  <c r="M58" i="5"/>
  <c r="R50" i="5"/>
  <c r="R42" i="5"/>
  <c r="R34" i="5"/>
  <c r="R26" i="5"/>
  <c r="R18" i="5"/>
  <c r="L61" i="5"/>
  <c r="L57" i="5"/>
  <c r="L53" i="5"/>
  <c r="L49" i="5"/>
  <c r="N49" i="5" s="1"/>
  <c r="L45" i="5"/>
  <c r="L41" i="5"/>
  <c r="L37" i="5"/>
  <c r="L33" i="5"/>
  <c r="L29" i="5"/>
  <c r="L25" i="5"/>
  <c r="L21" i="5"/>
  <c r="L17" i="5"/>
  <c r="L13" i="5"/>
  <c r="L9" i="5"/>
  <c r="L5" i="5"/>
  <c r="N61" i="5"/>
  <c r="R61" i="5"/>
  <c r="N57" i="5"/>
  <c r="R57" i="5"/>
  <c r="N53" i="5"/>
  <c r="R53" i="5"/>
  <c r="R49" i="5"/>
  <c r="N45" i="5"/>
  <c r="R45" i="5"/>
  <c r="M41" i="5"/>
  <c r="M37" i="5"/>
  <c r="M33" i="5"/>
  <c r="M29" i="5"/>
  <c r="M25" i="5"/>
  <c r="M21" i="5"/>
  <c r="M17" i="5"/>
  <c r="M13" i="5"/>
  <c r="M9" i="5"/>
  <c r="N9" i="5" s="1"/>
  <c r="M5" i="5"/>
  <c r="N5" i="5" s="1"/>
  <c r="AH60" i="5"/>
  <c r="N60" i="5" s="1"/>
  <c r="AH56" i="5"/>
  <c r="AH52" i="5"/>
  <c r="Q27" i="4"/>
  <c r="W31" i="4"/>
  <c r="Q6" i="4"/>
  <c r="W11" i="4"/>
  <c r="R55" i="5"/>
  <c r="N55" i="5"/>
  <c r="R35" i="5"/>
  <c r="S35" i="5" s="1"/>
  <c r="N35" i="5"/>
  <c r="R15" i="5"/>
  <c r="N15" i="5"/>
  <c r="L44" i="5"/>
  <c r="N44" i="5" s="1"/>
  <c r="R60" i="5"/>
  <c r="N56" i="5"/>
  <c r="R56" i="5"/>
  <c r="R52" i="5"/>
  <c r="N52" i="5"/>
  <c r="R48" i="5"/>
  <c r="R44" i="5"/>
  <c r="R40" i="5"/>
  <c r="R36" i="5"/>
  <c r="R32" i="5"/>
  <c r="R28" i="5"/>
  <c r="R24" i="5"/>
  <c r="R20" i="5"/>
  <c r="R16" i="5"/>
  <c r="R12" i="5"/>
  <c r="N4" i="5"/>
  <c r="AH4" i="5"/>
  <c r="AH6" i="5"/>
  <c r="N6" i="5" s="1"/>
  <c r="AH8" i="5"/>
  <c r="N8" i="5" s="1"/>
  <c r="AH10" i="5"/>
  <c r="AH12" i="5"/>
  <c r="N12" i="5" s="1"/>
  <c r="AH14" i="5"/>
  <c r="AH16" i="5"/>
  <c r="N16" i="5" s="1"/>
  <c r="AH18" i="5"/>
  <c r="AH20" i="5"/>
  <c r="N20" i="5" s="1"/>
  <c r="AH22" i="5"/>
  <c r="AH24" i="5"/>
  <c r="N24" i="5" s="1"/>
  <c r="AH26" i="5"/>
  <c r="AH28" i="5"/>
  <c r="N28" i="5" s="1"/>
  <c r="AH30" i="5"/>
  <c r="AH32" i="5"/>
  <c r="N32" i="5" s="1"/>
  <c r="AH34" i="5"/>
  <c r="AH36" i="5"/>
  <c r="N36" i="5" s="1"/>
  <c r="AH38" i="5"/>
  <c r="AH40" i="5"/>
  <c r="N40" i="5" s="1"/>
  <c r="AH42" i="5"/>
  <c r="AH44" i="5"/>
  <c r="AH46" i="5"/>
  <c r="AH48" i="5"/>
  <c r="N48" i="5" s="1"/>
  <c r="AH50" i="5"/>
  <c r="Q20" i="4"/>
  <c r="Q26" i="4"/>
  <c r="Q4" i="4"/>
  <c r="Q2" i="4"/>
  <c r="Q8" i="4"/>
  <c r="Q28" i="4"/>
  <c r="Q37" i="4"/>
  <c r="Q9" i="4"/>
  <c r="L3" i="5"/>
  <c r="N3" i="5" s="1"/>
  <c r="L58" i="5"/>
  <c r="L54" i="5"/>
  <c r="L50" i="5"/>
  <c r="N50" i="5" s="1"/>
  <c r="L46" i="5"/>
  <c r="N46" i="5" s="1"/>
  <c r="L42" i="5"/>
  <c r="N42" i="5" s="1"/>
  <c r="L38" i="5"/>
  <c r="N38" i="5" s="1"/>
  <c r="L34" i="5"/>
  <c r="N34" i="5" s="1"/>
  <c r="L30" i="5"/>
  <c r="N30" i="5" s="1"/>
  <c r="L26" i="5"/>
  <c r="N26" i="5" s="1"/>
  <c r="L22" i="5"/>
  <c r="N22" i="5" s="1"/>
  <c r="L18" i="5"/>
  <c r="N18" i="5" s="1"/>
  <c r="L14" i="5"/>
  <c r="N14" i="5" s="1"/>
  <c r="L10" i="5"/>
  <c r="N10" i="5" s="1"/>
  <c r="N17" i="5" l="1"/>
  <c r="R17" i="5"/>
  <c r="S17" i="5" s="1"/>
  <c r="N33" i="5"/>
  <c r="R33" i="5"/>
  <c r="S33" i="5" s="1"/>
  <c r="S26" i="5"/>
  <c r="S42" i="5"/>
  <c r="S22" i="5"/>
  <c r="S38" i="5"/>
  <c r="S20" i="5"/>
  <c r="S36" i="5"/>
  <c r="S60" i="5"/>
  <c r="S15" i="5"/>
  <c r="S55" i="5"/>
  <c r="N21" i="5"/>
  <c r="R21" i="5"/>
  <c r="S21" i="5" s="1"/>
  <c r="N37" i="5"/>
  <c r="R37" i="5"/>
  <c r="S49" i="5"/>
  <c r="S57" i="5"/>
  <c r="S11" i="5"/>
  <c r="S27" i="5"/>
  <c r="S47" i="5"/>
  <c r="S12" i="5"/>
  <c r="S28" i="5"/>
  <c r="S44" i="5"/>
  <c r="S52" i="5"/>
  <c r="N25" i="5"/>
  <c r="R25" i="5"/>
  <c r="S25" i="5" s="1"/>
  <c r="N41" i="5"/>
  <c r="R41" i="5"/>
  <c r="S41" i="5" s="1"/>
  <c r="S18" i="5"/>
  <c r="S34" i="5"/>
  <c r="S50" i="5"/>
  <c r="S23" i="5"/>
  <c r="S43" i="5"/>
  <c r="S14" i="5"/>
  <c r="S30" i="5"/>
  <c r="S46" i="5"/>
  <c r="S16" i="5"/>
  <c r="S24" i="5"/>
  <c r="S32" i="5"/>
  <c r="S40" i="5"/>
  <c r="S48" i="5"/>
  <c r="S56" i="5"/>
  <c r="N13" i="5"/>
  <c r="R13" i="5"/>
  <c r="S13" i="5" s="1"/>
  <c r="N29" i="5"/>
  <c r="R29" i="5"/>
  <c r="S29" i="5" s="1"/>
  <c r="S45" i="5"/>
  <c r="S53" i="5"/>
  <c r="S61" i="5"/>
  <c r="R58" i="5"/>
  <c r="S58" i="5" s="1"/>
  <c r="N58" i="5"/>
  <c r="R54" i="5"/>
  <c r="N54" i="5"/>
  <c r="S19" i="5"/>
  <c r="S39" i="5"/>
  <c r="S59" i="5"/>
  <c r="U25" i="1"/>
  <c r="U27" i="1"/>
  <c r="U29" i="1"/>
  <c r="U31" i="1"/>
  <c r="U33" i="1"/>
  <c r="U35" i="1"/>
  <c r="U37" i="1"/>
  <c r="U39" i="1"/>
  <c r="U41" i="1"/>
  <c r="U43" i="1"/>
  <c r="U45" i="1"/>
  <c r="U47" i="1"/>
  <c r="U49" i="1"/>
  <c r="U51" i="1"/>
  <c r="U53" i="1"/>
  <c r="U55" i="1"/>
  <c r="U57" i="1"/>
  <c r="U59" i="1"/>
  <c r="U61" i="1"/>
  <c r="U63" i="1"/>
  <c r="U65" i="1"/>
  <c r="U67" i="1"/>
  <c r="U69" i="1"/>
  <c r="U71" i="1"/>
  <c r="U73" i="1"/>
  <c r="U75" i="1"/>
  <c r="U77" i="1"/>
  <c r="U79" i="1"/>
  <c r="U81" i="1"/>
  <c r="U83" i="1"/>
  <c r="U85" i="1"/>
  <c r="U87" i="1"/>
  <c r="U89" i="1"/>
  <c r="U91" i="1"/>
  <c r="U93" i="1"/>
  <c r="U95" i="1"/>
  <c r="U97" i="1"/>
  <c r="U99" i="1"/>
  <c r="U101" i="1"/>
  <c r="U103" i="1"/>
  <c r="U105" i="1"/>
  <c r="U107" i="1"/>
  <c r="U109" i="1"/>
  <c r="U111" i="1"/>
  <c r="U113" i="1"/>
  <c r="U115" i="1"/>
  <c r="U117" i="1"/>
  <c r="U119" i="1"/>
  <c r="U121" i="1"/>
  <c r="U123" i="1"/>
  <c r="U124" i="1"/>
  <c r="U125" i="1"/>
  <c r="U127" i="1"/>
  <c r="U128" i="1"/>
  <c r="U7" i="1"/>
  <c r="U9" i="1"/>
  <c r="U11" i="1"/>
  <c r="U13" i="1"/>
  <c r="U15" i="1"/>
  <c r="U16" i="1"/>
  <c r="U17" i="1"/>
  <c r="U19" i="1"/>
  <c r="U21" i="1"/>
  <c r="U22" i="1"/>
  <c r="U23" i="1"/>
  <c r="T122" i="1"/>
  <c r="U122" i="1" s="1"/>
  <c r="T10" i="1"/>
  <c r="U10" i="1" s="1"/>
  <c r="T12" i="1"/>
  <c r="U12" i="1" s="1"/>
  <c r="T14" i="1"/>
  <c r="U14" i="1" s="1"/>
  <c r="T16" i="1"/>
  <c r="T18" i="1"/>
  <c r="U18" i="1" s="1"/>
  <c r="T20" i="1"/>
  <c r="U20" i="1" s="1"/>
  <c r="T24" i="1"/>
  <c r="U24" i="1" s="1"/>
  <c r="T26" i="1"/>
  <c r="U26" i="1" s="1"/>
  <c r="T28" i="1"/>
  <c r="U28" i="1" s="1"/>
  <c r="T30" i="1"/>
  <c r="U30" i="1" s="1"/>
  <c r="T32" i="1"/>
  <c r="U32" i="1" s="1"/>
  <c r="T34" i="1"/>
  <c r="U34" i="1" s="1"/>
  <c r="T36" i="1"/>
  <c r="U36" i="1" s="1"/>
  <c r="T38" i="1"/>
  <c r="U38" i="1" s="1"/>
  <c r="T40" i="1"/>
  <c r="U40" i="1" s="1"/>
  <c r="T42" i="1"/>
  <c r="U42" i="1" s="1"/>
  <c r="T44" i="1"/>
  <c r="U44" i="1" s="1"/>
  <c r="T46" i="1"/>
  <c r="U46" i="1" s="1"/>
  <c r="T48" i="1"/>
  <c r="U48" i="1" s="1"/>
  <c r="T50" i="1"/>
  <c r="U50" i="1" s="1"/>
  <c r="T52" i="1"/>
  <c r="U52" i="1" s="1"/>
  <c r="T54" i="1"/>
  <c r="U54" i="1" s="1"/>
  <c r="T56" i="1"/>
  <c r="U56" i="1" s="1"/>
  <c r="T58" i="1"/>
  <c r="U58" i="1" s="1"/>
  <c r="T60" i="1"/>
  <c r="U60" i="1" s="1"/>
  <c r="T62" i="1"/>
  <c r="U62" i="1" s="1"/>
  <c r="T64" i="1"/>
  <c r="U64" i="1" s="1"/>
  <c r="T66" i="1"/>
  <c r="U66" i="1" s="1"/>
  <c r="T68" i="1"/>
  <c r="U68" i="1" s="1"/>
  <c r="T70" i="1"/>
  <c r="U70" i="1" s="1"/>
  <c r="T72" i="1"/>
  <c r="U72" i="1" s="1"/>
  <c r="T74" i="1"/>
  <c r="U74" i="1" s="1"/>
  <c r="T76" i="1"/>
  <c r="U76" i="1" s="1"/>
  <c r="T78" i="1"/>
  <c r="U78" i="1" s="1"/>
  <c r="T80" i="1"/>
  <c r="U80" i="1" s="1"/>
  <c r="T82" i="1"/>
  <c r="U82" i="1" s="1"/>
  <c r="T84" i="1"/>
  <c r="U84" i="1" s="1"/>
  <c r="T86" i="1"/>
  <c r="U86" i="1" s="1"/>
  <c r="T88" i="1"/>
  <c r="U88" i="1" s="1"/>
  <c r="T90" i="1"/>
  <c r="U90" i="1" s="1"/>
  <c r="T92" i="1"/>
  <c r="U92" i="1" s="1"/>
  <c r="T94" i="1"/>
  <c r="U94" i="1" s="1"/>
  <c r="T96" i="1"/>
  <c r="U96" i="1" s="1"/>
  <c r="T98" i="1"/>
  <c r="U98" i="1" s="1"/>
  <c r="T100" i="1"/>
  <c r="U100" i="1" s="1"/>
  <c r="T102" i="1"/>
  <c r="U102" i="1" s="1"/>
  <c r="T104" i="1"/>
  <c r="U104" i="1" s="1"/>
  <c r="T106" i="1"/>
  <c r="U106" i="1" s="1"/>
  <c r="T108" i="1"/>
  <c r="U108" i="1" s="1"/>
  <c r="T110" i="1"/>
  <c r="U110" i="1" s="1"/>
  <c r="T112" i="1"/>
  <c r="U112" i="1" s="1"/>
  <c r="T114" i="1"/>
  <c r="U114" i="1" s="1"/>
  <c r="T116" i="1"/>
  <c r="U116" i="1" s="1"/>
  <c r="T118" i="1"/>
  <c r="U118" i="1" s="1"/>
  <c r="T120" i="1"/>
  <c r="U120" i="1" s="1"/>
  <c r="T126" i="1"/>
  <c r="U126" i="1" s="1"/>
  <c r="T8" i="1"/>
  <c r="U8" i="1" s="1"/>
  <c r="T6" i="1"/>
  <c r="U6" i="1" s="1"/>
  <c r="S54" i="5" l="1"/>
  <c r="S37" i="5"/>
</calcChain>
</file>

<file path=xl/sharedStrings.xml><?xml version="1.0" encoding="utf-8"?>
<sst xmlns="http://schemas.openxmlformats.org/spreadsheetml/2006/main" count="967" uniqueCount="279">
  <si>
    <t>008CALS.d</t>
  </si>
  <si>
    <t>012CALS.d</t>
  </si>
  <si>
    <t>034SMPL.d</t>
  </si>
  <si>
    <t>RU3.4 12 mL</t>
  </si>
  <si>
    <t>RU3.5 14 mL</t>
  </si>
  <si>
    <t>102SMPL.d</t>
  </si>
  <si>
    <t>QC2</t>
  </si>
  <si>
    <t>101SMPL.d</t>
  </si>
  <si>
    <t>SQStd</t>
  </si>
  <si>
    <t>RU3.1 18 mL</t>
  </si>
  <si>
    <t>RU3.4 20 mL</t>
  </si>
  <si>
    <t>RU3.2 12 mL</t>
  </si>
  <si>
    <t>060SMPL.d</t>
  </si>
  <si>
    <t>055SMPL.d</t>
  </si>
  <si>
    <t>RU3.2 8 mL</t>
  </si>
  <si>
    <t>031SMPL.d</t>
  </si>
  <si>
    <t>061SMPL.d</t>
  </si>
  <si>
    <t>RU3.1 10 mL</t>
  </si>
  <si>
    <t>RU3.4 18 mL</t>
  </si>
  <si>
    <t>123SMPL.d</t>
  </si>
  <si>
    <t>059SMPL.d</t>
  </si>
  <si>
    <t>069SMPL.d</t>
  </si>
  <si>
    <t>Spike</t>
  </si>
  <si>
    <t>2 % HNO3 WASH</t>
  </si>
  <si>
    <t>026SMPL.d</t>
  </si>
  <si>
    <t>083SMPL.d</t>
  </si>
  <si>
    <t>RU3.3 18 mL</t>
  </si>
  <si>
    <t>044SMPL.d</t>
  </si>
  <si>
    <t>0.25 ppb Sr</t>
  </si>
  <si>
    <t>037SMPL.d</t>
  </si>
  <si>
    <t>2</t>
  </si>
  <si>
    <t>068SMPL.d</t>
  </si>
  <si>
    <t>125SMPL.d</t>
  </si>
  <si>
    <t>Sample</t>
  </si>
  <si>
    <t>Level</t>
  </si>
  <si>
    <t>SQBlk</t>
  </si>
  <si>
    <t>RU3.4 4 mL</t>
  </si>
  <si>
    <t>085SMPL.d</t>
  </si>
  <si>
    <t>039SMPL.d</t>
  </si>
  <si>
    <t>&lt;0.000</t>
  </si>
  <si>
    <t>RU3.2 2 mL</t>
  </si>
  <si>
    <t>RU3.1 8 mL</t>
  </si>
  <si>
    <t>RU3.4 14 mL</t>
  </si>
  <si>
    <t>RU3.1 4 mL</t>
  </si>
  <si>
    <t>010CALS.d</t>
  </si>
  <si>
    <t>014CALS.d</t>
  </si>
  <si>
    <t>064SMPL.d</t>
  </si>
  <si>
    <t>093SMPL.d</t>
  </si>
  <si>
    <t>RU3.2 6 mL</t>
  </si>
  <si>
    <t>RU3.5 8 mL</t>
  </si>
  <si>
    <t>RU3.5 10 mL</t>
  </si>
  <si>
    <t>116SMPL.d</t>
  </si>
  <si>
    <t>DriftChk</t>
  </si>
  <si>
    <t>FQBlk</t>
  </si>
  <si>
    <t>IsoStd</t>
  </si>
  <si>
    <t>Bkgnd</t>
  </si>
  <si>
    <t>087SMPL.d</t>
  </si>
  <si>
    <t xml:space="preserve">88 -&gt; 88  Sr  [ No Gas ] </t>
  </si>
  <si>
    <t>046SMPL.d</t>
  </si>
  <si>
    <t>024SMPL.d</t>
  </si>
  <si>
    <t>110SMPL.d</t>
  </si>
  <si>
    <t>006CALS.d</t>
  </si>
  <si>
    <t>0 ppb Sr</t>
  </si>
  <si>
    <t>092SMPL.d</t>
  </si>
  <si>
    <t>CalBlk</t>
  </si>
  <si>
    <t>019SMPL.d</t>
  </si>
  <si>
    <t>SQISTD</t>
  </si>
  <si>
    <t>0.1 ppb Sr</t>
  </si>
  <si>
    <t>077SMPL.d</t>
  </si>
  <si>
    <t>082SMPL.d</t>
  </si>
  <si>
    <t>RU3.2 20 mL</t>
  </si>
  <si>
    <t>001SMPL.d</t>
  </si>
  <si>
    <t>121SMPL.d</t>
  </si>
  <si>
    <t>RU3.1 6 mL</t>
  </si>
  <si>
    <t>099SMPL.d</t>
  </si>
  <si>
    <t>1 ppb Sr</t>
  </si>
  <si>
    <t>RU3.3 4 mL</t>
  </si>
  <si>
    <t>Data File</t>
  </si>
  <si>
    <t>RU3.5 2 mL</t>
  </si>
  <si>
    <t>032SMPL.d</t>
  </si>
  <si>
    <t>036SMPL.d</t>
  </si>
  <si>
    <t>056SMPL.d</t>
  </si>
  <si>
    <t>BlkVrfy</t>
  </si>
  <si>
    <t>QC4</t>
  </si>
  <si>
    <t>RU3.4 6 mL</t>
  </si>
  <si>
    <t>115SMPL.d</t>
  </si>
  <si>
    <t>109SMPL.d</t>
  </si>
  <si>
    <t>079SMPL.d</t>
  </si>
  <si>
    <t>094SMPL.d</t>
  </si>
  <si>
    <t>10 ppb Sr</t>
  </si>
  <si>
    <t>3</t>
  </si>
  <si>
    <t>QC3</t>
  </si>
  <si>
    <t>RU3.2 16 mL</t>
  </si>
  <si>
    <t>RU3.1 14 mL</t>
  </si>
  <si>
    <t>108SMPL.d</t>
  </si>
  <si>
    <t>DilStd</t>
  </si>
  <si>
    <t>122SMPL.d</t>
  </si>
  <si>
    <t>096SMPL.d</t>
  </si>
  <si>
    <t>078SMPL.d</t>
  </si>
  <si>
    <t>017SMPL.d</t>
  </si>
  <si>
    <t>063SMPL.d</t>
  </si>
  <si>
    <t>050SMPL.d</t>
  </si>
  <si>
    <t>Type</t>
  </si>
  <si>
    <t>8</t>
  </si>
  <si>
    <t>RU3.5 18 mL</t>
  </si>
  <si>
    <t>088SMPL.d</t>
  </si>
  <si>
    <t xml:space="preserve">185 -&gt; 185  Re ( ISTD )  [ No Gas ] </t>
  </si>
  <si>
    <t>Acq. Date-Time</t>
  </si>
  <si>
    <t>104SMPL.d</t>
  </si>
  <si>
    <t>015SMPL.d</t>
  </si>
  <si>
    <t>RU3.1 20 mL</t>
  </si>
  <si>
    <t>RU3.2 10 mL</t>
  </si>
  <si>
    <t>0.5 ppb Sr</t>
  </si>
  <si>
    <t>028SMPL.d</t>
  </si>
  <si>
    <t>040SMPL.d</t>
  </si>
  <si>
    <t>065SMPL.d</t>
  </si>
  <si>
    <t>107SMPL.d</t>
  </si>
  <si>
    <t>120SMPL.d</t>
  </si>
  <si>
    <t>114SMPL.d</t>
  </si>
  <si>
    <t>049SMPL.d</t>
  </si>
  <si>
    <t>113SMPL.d</t>
  </si>
  <si>
    <t>009SMPL.d</t>
  </si>
  <si>
    <t>RU3.5 4 mL</t>
  </si>
  <si>
    <t>004CALB.d</t>
  </si>
  <si>
    <t>042SMPL.d</t>
  </si>
  <si>
    <t>CalStd</t>
  </si>
  <si>
    <t>074SMPL.d</t>
  </si>
  <si>
    <t>075SMPL.d</t>
  </si>
  <si>
    <t>041SMPL.d</t>
  </si>
  <si>
    <t>057SMPL.d</t>
  </si>
  <si>
    <t>095SMPL.d</t>
  </si>
  <si>
    <t>002SMPL.d</t>
  </si>
  <si>
    <t>047SMPL.d</t>
  </si>
  <si>
    <t>020SMPL.d</t>
  </si>
  <si>
    <t>011SMPL.d</t>
  </si>
  <si>
    <t>058SMPL.d</t>
  </si>
  <si>
    <t>016CALS.d</t>
  </si>
  <si>
    <t>RU3.4 16 mL</t>
  </si>
  <si>
    <t>100SMPL.d</t>
  </si>
  <si>
    <t>027SMPL.d</t>
  </si>
  <si>
    <t>018CALS.d</t>
  </si>
  <si>
    <t>RU3.4 10 mL</t>
  </si>
  <si>
    <t>005SMPL.d</t>
  </si>
  <si>
    <t>1</t>
  </si>
  <si>
    <t>QC1</t>
  </si>
  <si>
    <t>029SMPL.d</t>
  </si>
  <si>
    <t>089SMPL.d</t>
  </si>
  <si>
    <t>076SMPL.d</t>
  </si>
  <si>
    <t>RU3.3 20 mL</t>
  </si>
  <si>
    <t>RU3.2 18 mL</t>
  </si>
  <si>
    <t>021SMPL.d</t>
  </si>
  <si>
    <t>106SMPL.d</t>
  </si>
  <si>
    <t>091SMPL.d</t>
  </si>
  <si>
    <t>RU3.3 10 mL</t>
  </si>
  <si>
    <t>ISTD Recovery %</t>
  </si>
  <si>
    <t>CPS RSD</t>
  </si>
  <si>
    <t>RU3.3 14 mL</t>
  </si>
  <si>
    <t>124SMPL.d</t>
  </si>
  <si>
    <t>081SMPL.d</t>
  </si>
  <si>
    <t>052SMPL.d</t>
  </si>
  <si>
    <t>CPS</t>
  </si>
  <si>
    <t>QC5</t>
  </si>
  <si>
    <t xml:space="preserve">115 -&gt; 115  In ( ISTD )  [ No Gas ] </t>
  </si>
  <si>
    <t>RU3.4 2 mL</t>
  </si>
  <si>
    <t>Spike Ref</t>
  </si>
  <si>
    <t>RU3.1 12 mL</t>
  </si>
  <si>
    <t>Sample Name</t>
  </si>
  <si>
    <t>RU3.2 4 mL</t>
  </si>
  <si>
    <t>053SMPL.d</t>
  </si>
  <si>
    <t>112SMPL.d</t>
  </si>
  <si>
    <t>051SMPL.d</t>
  </si>
  <si>
    <t>071SMPL.d</t>
  </si>
  <si>
    <t>023SMPL.d</t>
  </si>
  <si>
    <t>030SMPL.d</t>
  </si>
  <si>
    <t>RU3.5 12 mL</t>
  </si>
  <si>
    <t>072SMPL.d</t>
  </si>
  <si>
    <t>084SMPL.d</t>
  </si>
  <si>
    <t>CICSpike</t>
  </si>
  <si>
    <t/>
  </si>
  <si>
    <t>105SMPL.d</t>
  </si>
  <si>
    <t>048SMPL.d</t>
  </si>
  <si>
    <t xml:space="preserve">187 -&gt; 187  Re ( ISTD )  [ No Gas ] </t>
  </si>
  <si>
    <t>103SMPL.d</t>
  </si>
  <si>
    <t>070SMPL.d</t>
  </si>
  <si>
    <t>007SMPL.d</t>
  </si>
  <si>
    <t>119SMPL.d</t>
  </si>
  <si>
    <t>003SMPL.d</t>
  </si>
  <si>
    <t>4</t>
  </si>
  <si>
    <t>7</t>
  </si>
  <si>
    <t>066SMPL.d</t>
  </si>
  <si>
    <t>054SMPL.d</t>
  </si>
  <si>
    <t>Conc. [ ppb ]</t>
  </si>
  <si>
    <t>090SMPL.d</t>
  </si>
  <si>
    <t>117SMPL.d</t>
  </si>
  <si>
    <t>6</t>
  </si>
  <si>
    <t>RU3.1 2 mL</t>
  </si>
  <si>
    <t>045SMPL.d</t>
  </si>
  <si>
    <t>025SMPL.d</t>
  </si>
  <si>
    <t>RU3.4 8 mL</t>
  </si>
  <si>
    <t>RU3.5 16 mL</t>
  </si>
  <si>
    <t>033SMPL.d</t>
  </si>
  <si>
    <t>RU3.5 6 mL</t>
  </si>
  <si>
    <t>043SMPL.d</t>
  </si>
  <si>
    <t>RU3.2 14 mL</t>
  </si>
  <si>
    <t>086SMPL.d</t>
  </si>
  <si>
    <t>5</t>
  </si>
  <si>
    <t>RU3.1 16 mL</t>
  </si>
  <si>
    <t>RU3.3 16 mL</t>
  </si>
  <si>
    <t>RU3.5 20 mL</t>
  </si>
  <si>
    <t>126SMPL.d</t>
  </si>
  <si>
    <t>111SMPL.d</t>
  </si>
  <si>
    <t>0.05 ppb Sr</t>
  </si>
  <si>
    <t>035SMPL.d</t>
  </si>
  <si>
    <t>RU3.3 2 mL</t>
  </si>
  <si>
    <t>RU3.3 8 mL</t>
  </si>
  <si>
    <t>022SMPL.d</t>
  </si>
  <si>
    <t>2 ppb Sr</t>
  </si>
  <si>
    <t>080SMPL.d</t>
  </si>
  <si>
    <t>062SMPL.d</t>
  </si>
  <si>
    <t>Rjct</t>
  </si>
  <si>
    <t>038SMPL.d</t>
  </si>
  <si>
    <t>013SMPL.d</t>
  </si>
  <si>
    <t>RU3.3 6 mL</t>
  </si>
  <si>
    <t>073SMPL.d</t>
  </si>
  <si>
    <t>097SMPL.d</t>
  </si>
  <si>
    <t>067SMPL.d</t>
  </si>
  <si>
    <t>10,000x dilute matrix</t>
  </si>
  <si>
    <t>118SMPL.d</t>
  </si>
  <si>
    <t>RU3.3 12 mL</t>
  </si>
  <si>
    <t>098SMPL.d</t>
  </si>
  <si>
    <t>Bkgrd Corrected</t>
  </si>
  <si>
    <t>IST Corrected</t>
  </si>
  <si>
    <t>Conc in ppb</t>
  </si>
  <si>
    <t>Mass of matrix used in test</t>
  </si>
  <si>
    <t>Test</t>
  </si>
  <si>
    <t>RU3.1</t>
  </si>
  <si>
    <t>RU3.2</t>
  </si>
  <si>
    <t>RU3.3</t>
  </si>
  <si>
    <t>RU3.4</t>
  </si>
  <si>
    <t>RU3.5</t>
  </si>
  <si>
    <t>CPS σ</t>
  </si>
  <si>
    <t>Bkgrd C</t>
  </si>
  <si>
    <t>Bkgrd C σ</t>
  </si>
  <si>
    <t xml:space="preserve">CPS istd corr </t>
  </si>
  <si>
    <t>CPS istd corr σ</t>
  </si>
  <si>
    <t>Calib conc</t>
  </si>
  <si>
    <t>Calib conc σ</t>
  </si>
  <si>
    <t>Conc</t>
  </si>
  <si>
    <t>Conc σ</t>
  </si>
  <si>
    <t>Avg ISTD</t>
  </si>
  <si>
    <r>
      <t xml:space="preserve">Avg ISTD </t>
    </r>
    <r>
      <rPr>
        <sz val="9"/>
        <color rgb="FF000000"/>
        <rFont val="Calibri"/>
        <family val="2"/>
      </rPr>
      <t>σ</t>
    </r>
  </si>
  <si>
    <t>% of 0 ppb</t>
  </si>
  <si>
    <r>
      <t xml:space="preserve">% of 0 ppb </t>
    </r>
    <r>
      <rPr>
        <sz val="9"/>
        <color rgb="FF000000"/>
        <rFont val="Calibri"/>
        <family val="2"/>
      </rPr>
      <t>σ</t>
    </r>
  </si>
  <si>
    <t>ISTD correction factor</t>
  </si>
  <si>
    <r>
      <t xml:space="preserve">ISTD correction factor </t>
    </r>
    <r>
      <rPr>
        <sz val="9"/>
        <color rgb="FF000000"/>
        <rFont val="Calibri"/>
        <family val="2"/>
      </rPr>
      <t>σ</t>
    </r>
  </si>
  <si>
    <t>Conc (ppb)</t>
  </si>
  <si>
    <r>
      <t xml:space="preserve">Conc (ppb) </t>
    </r>
    <r>
      <rPr>
        <sz val="11"/>
        <color theme="1"/>
        <rFont val="Calibri"/>
        <family val="2"/>
      </rPr>
      <t>σ</t>
    </r>
  </si>
  <si>
    <t>DF1</t>
  </si>
  <si>
    <r>
      <t xml:space="preserve">DF1 </t>
    </r>
    <r>
      <rPr>
        <sz val="11"/>
        <color theme="1"/>
        <rFont val="Calibri"/>
        <family val="2"/>
      </rPr>
      <t>σ</t>
    </r>
  </si>
  <si>
    <t>DF2</t>
  </si>
  <si>
    <r>
      <t xml:space="preserve">DF2 </t>
    </r>
    <r>
      <rPr>
        <sz val="11"/>
        <color theme="1"/>
        <rFont val="Calibri"/>
        <family val="2"/>
      </rPr>
      <t>σ</t>
    </r>
  </si>
  <si>
    <t>Eluate weight</t>
  </si>
  <si>
    <r>
      <t xml:space="preserve">Eluate weight </t>
    </r>
    <r>
      <rPr>
        <sz val="11"/>
        <color theme="1"/>
        <rFont val="Calibri"/>
        <family val="2"/>
      </rPr>
      <t>σ</t>
    </r>
  </si>
  <si>
    <t>Mass Sr in aliquot (ug)</t>
  </si>
  <si>
    <r>
      <t xml:space="preserve">Mass Sr in aliquot (ug) </t>
    </r>
    <r>
      <rPr>
        <sz val="11"/>
        <color theme="1"/>
        <rFont val="Calibri"/>
        <family val="2"/>
      </rPr>
      <t>σ</t>
    </r>
  </si>
  <si>
    <t>Cumulative mass</t>
  </si>
  <si>
    <r>
      <t xml:space="preserve">Cumulative mass </t>
    </r>
    <r>
      <rPr>
        <sz val="11"/>
        <color theme="1"/>
        <rFont val="Calibri"/>
        <family val="2"/>
      </rPr>
      <t>σ</t>
    </r>
  </si>
  <si>
    <t>% of total Sr</t>
  </si>
  <si>
    <r>
      <t xml:space="preserve">% of total Sr </t>
    </r>
    <r>
      <rPr>
        <sz val="11"/>
        <color theme="1"/>
        <rFont val="Calibri"/>
        <family val="2"/>
      </rPr>
      <t>σ</t>
    </r>
  </si>
  <si>
    <t>% of total Cumulative Sr</t>
  </si>
  <si>
    <r>
      <t xml:space="preserve">% of total Cumulative Sr </t>
    </r>
    <r>
      <rPr>
        <sz val="11"/>
        <color theme="1"/>
        <rFont val="Calibri"/>
        <family val="2"/>
      </rPr>
      <t>σ</t>
    </r>
  </si>
  <si>
    <t>Mass used in test (ug)</t>
  </si>
  <si>
    <r>
      <t xml:space="preserve">Mass used in test (ug) </t>
    </r>
    <r>
      <rPr>
        <sz val="11"/>
        <color theme="1"/>
        <rFont val="Calibri"/>
        <family val="2"/>
      </rPr>
      <t>σ</t>
    </r>
  </si>
  <si>
    <t>Recovery (%)</t>
  </si>
  <si>
    <r>
      <t xml:space="preserve">Recovery (%) </t>
    </r>
    <r>
      <rPr>
        <sz val="11"/>
        <color theme="1"/>
        <rFont val="Calibri"/>
        <family val="2"/>
      </rPr>
      <t>σ</t>
    </r>
  </si>
  <si>
    <r>
      <t xml:space="preserve">Conc in ppb </t>
    </r>
    <r>
      <rPr>
        <sz val="11"/>
        <color theme="1"/>
        <rFont val="Calibri"/>
        <family val="2"/>
      </rPr>
      <t>σ</t>
    </r>
  </si>
  <si>
    <r>
      <t xml:space="preserve">Mass of matrix used in test </t>
    </r>
    <r>
      <rPr>
        <sz val="11"/>
        <color theme="1"/>
        <rFont val="Calibri"/>
        <family val="2"/>
      </rPr>
      <t>σ</t>
    </r>
  </si>
  <si>
    <r>
      <t>Mass used in each test (u</t>
    </r>
    <r>
      <rPr>
        <sz val="11"/>
        <color theme="1"/>
        <rFont val="Calibri"/>
        <family val="2"/>
      </rPr>
      <t>g)</t>
    </r>
  </si>
  <si>
    <r>
      <t>Mass used in each test (n</t>
    </r>
    <r>
      <rPr>
        <sz val="11"/>
        <color theme="1"/>
        <rFont val="Calibri"/>
        <family val="2"/>
      </rPr>
      <t>g) 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</si>
</sst>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/dd\ h:mm\ AM/PM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9"/>
      <name val="Microsoft Sans Serif"/>
      <family val="2"/>
    </font>
    <font>
      <sz val="9"/>
      <color rgb="FF000000"/>
      <name val="Microsoft Sans Serif"/>
      <family val="2"/>
    </font>
    <font>
      <sz val="11"/>
      <color theme="1"/>
      <name val="Calibri"/>
      <family val="2"/>
    </font>
    <font>
      <sz val="9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left" vertical="top"/>
    </xf>
    <xf numFmtId="0" fontId="1" fillId="3" borderId="1" xfId="0" applyFont="1" applyFill="1" applyBorder="1" applyAlignment="1">
      <alignment horizontal="right" vertical="top"/>
    </xf>
    <xf numFmtId="0" fontId="1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top"/>
    </xf>
    <xf numFmtId="0" fontId="0" fillId="4" borderId="1" xfId="0" applyFill="1" applyBorder="1"/>
    <xf numFmtId="0" fontId="0" fillId="4" borderId="2" xfId="0" applyFill="1" applyBorder="1"/>
    <xf numFmtId="0" fontId="2" fillId="5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center" vertical="center"/>
    </xf>
    <xf numFmtId="2" fontId="0" fillId="0" borderId="0" xfId="0" applyNumberFormat="1"/>
    <xf numFmtId="0" fontId="2" fillId="2" borderId="0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top"/>
    </xf>
    <xf numFmtId="165" fontId="1" fillId="3" borderId="1" xfId="0" applyNumberFormat="1" applyFont="1" applyFill="1" applyBorder="1" applyAlignment="1">
      <alignment horizontal="right" vertical="top"/>
    </xf>
    <xf numFmtId="0" fontId="0" fillId="5" borderId="0" xfId="0" applyFill="1"/>
    <xf numFmtId="0" fontId="0" fillId="0" borderId="6" xfId="0" applyFill="1" applyBorder="1"/>
    <xf numFmtId="0" fontId="0" fillId="6" borderId="6" xfId="0" applyFill="1" applyBorder="1"/>
    <xf numFmtId="0" fontId="0" fillId="0" borderId="6" xfId="0" applyBorder="1"/>
    <xf numFmtId="0" fontId="0" fillId="6" borderId="7" xfId="0" applyFill="1" applyBorder="1"/>
    <xf numFmtId="0" fontId="0" fillId="0" borderId="1" xfId="0" applyBorder="1"/>
    <xf numFmtId="0" fontId="0" fillId="6" borderId="8" xfId="0" applyFill="1" applyBorder="1"/>
    <xf numFmtId="0" fontId="0" fillId="0" borderId="9" xfId="0" applyBorder="1"/>
    <xf numFmtId="0" fontId="0" fillId="0" borderId="10" xfId="0" applyBorder="1"/>
    <xf numFmtId="0" fontId="0" fillId="0" borderId="8" xfId="0" applyBorder="1"/>
    <xf numFmtId="0" fontId="0" fillId="6" borderId="9" xfId="0" applyFill="1" applyBorder="1"/>
    <xf numFmtId="0" fontId="1" fillId="0" borderId="11" xfId="0" applyFont="1" applyBorder="1" applyAlignment="1">
      <alignment horizontal="left" vertical="top"/>
    </xf>
    <xf numFmtId="0" fontId="0" fillId="0" borderId="12" xfId="0" applyBorder="1"/>
    <xf numFmtId="0" fontId="1" fillId="0" borderId="14" xfId="0" applyFont="1" applyBorder="1" applyAlignment="1">
      <alignment horizontal="left" vertical="top"/>
    </xf>
    <xf numFmtId="0" fontId="0" fillId="0" borderId="0" xfId="0" applyBorder="1"/>
    <xf numFmtId="0" fontId="1" fillId="0" borderId="16" xfId="0" applyFont="1" applyBorder="1" applyAlignment="1">
      <alignment horizontal="left" vertical="top"/>
    </xf>
    <xf numFmtId="0" fontId="0" fillId="0" borderId="17" xfId="0" applyBorder="1"/>
    <xf numFmtId="0" fontId="0" fillId="6" borderId="1" xfId="0" applyFill="1" applyBorder="1"/>
    <xf numFmtId="165" fontId="0" fillId="0" borderId="1" xfId="0" applyNumberFormat="1" applyFill="1" applyBorder="1"/>
    <xf numFmtId="165" fontId="0" fillId="0" borderId="1" xfId="0" applyNumberFormat="1" applyBorder="1"/>
    <xf numFmtId="165" fontId="0" fillId="0" borderId="8" xfId="0" applyNumberFormat="1" applyFill="1" applyBorder="1"/>
    <xf numFmtId="165" fontId="0" fillId="0" borderId="8" xfId="0" applyNumberFormat="1" applyBorder="1"/>
    <xf numFmtId="0" fontId="1" fillId="0" borderId="19" xfId="0" applyFont="1" applyFill="1" applyBorder="1" applyAlignment="1">
      <alignment horizontal="right" vertical="top"/>
    </xf>
    <xf numFmtId="165" fontId="0" fillId="0" borderId="9" xfId="0" applyNumberFormat="1" applyFill="1" applyBorder="1"/>
    <xf numFmtId="165" fontId="0" fillId="0" borderId="9" xfId="0" applyNumberFormat="1" applyBorder="1"/>
    <xf numFmtId="165" fontId="0" fillId="0" borderId="10" xfId="0" applyNumberFormat="1" applyFill="1" applyBorder="1"/>
    <xf numFmtId="165" fontId="0" fillId="0" borderId="10" xfId="0" applyNumberFormat="1" applyBorder="1"/>
    <xf numFmtId="0" fontId="1" fillId="0" borderId="23" xfId="0" applyFont="1" applyBorder="1" applyAlignment="1">
      <alignment horizontal="left" vertical="top"/>
    </xf>
    <xf numFmtId="0" fontId="0" fillId="0" borderId="24" xfId="0" applyBorder="1"/>
    <xf numFmtId="0" fontId="0" fillId="0" borderId="25" xfId="0" applyBorder="1"/>
    <xf numFmtId="165" fontId="0" fillId="6" borderId="8" xfId="0" applyNumberFormat="1" applyFill="1" applyBorder="1"/>
    <xf numFmtId="165" fontId="0" fillId="6" borderId="1" xfId="0" applyNumberFormat="1" applyFill="1" applyBorder="1"/>
    <xf numFmtId="165" fontId="0" fillId="6" borderId="10" xfId="0" applyNumberFormat="1" applyFill="1" applyBorder="1"/>
    <xf numFmtId="165" fontId="0" fillId="6" borderId="9" xfId="0" applyNumberFormat="1" applyFill="1" applyBorder="1"/>
    <xf numFmtId="0" fontId="0" fillId="6" borderId="0" xfId="0" applyFill="1"/>
    <xf numFmtId="0" fontId="0" fillId="6" borderId="10" xfId="0" applyFill="1" applyBorder="1"/>
    <xf numFmtId="0" fontId="0" fillId="6" borderId="20" xfId="0" applyFill="1" applyBorder="1"/>
    <xf numFmtId="0" fontId="0" fillId="6" borderId="21" xfId="0" applyFill="1" applyBorder="1"/>
    <xf numFmtId="0" fontId="0" fillId="6" borderId="22" xfId="0" applyFill="1" applyBorder="1"/>
    <xf numFmtId="0" fontId="0" fillId="0" borderId="26" xfId="0" applyBorder="1"/>
    <xf numFmtId="0" fontId="0" fillId="6" borderId="12" xfId="0" applyFill="1" applyBorder="1"/>
    <xf numFmtId="0" fontId="0" fillId="6" borderId="13" xfId="0" applyFill="1" applyBorder="1"/>
    <xf numFmtId="0" fontId="0" fillId="0" borderId="27" xfId="0" applyBorder="1"/>
    <xf numFmtId="0" fontId="0" fillId="6" borderId="0" xfId="0" applyFill="1" applyBorder="1"/>
    <xf numFmtId="0" fontId="0" fillId="6" borderId="15" xfId="0" applyFill="1" applyBorder="1"/>
    <xf numFmtId="0" fontId="0" fillId="0" borderId="28" xfId="0" applyBorder="1"/>
    <xf numFmtId="0" fontId="0" fillId="6" borderId="17" xfId="0" applyFill="1" applyBorder="1"/>
    <xf numFmtId="0" fontId="0" fillId="6" borderId="18" xfId="0" applyFill="1" applyBorder="1"/>
    <xf numFmtId="0" fontId="0" fillId="0" borderId="19" xfId="0" applyBorder="1"/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Sheet2!$H$1</c:f>
              <c:strCache>
                <c:ptCount val="1"/>
                <c:pt idx="0">
                  <c:v>88 -&gt; 88  Sr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Sheet2!$P$3:$P$10</c:f>
              <c:numCache>
                <c:formatCode>0.00</c:formatCode>
                <c:ptCount val="8"/>
                <c:pt idx="0">
                  <c:v>0</c:v>
                </c:pt>
                <c:pt idx="1">
                  <c:v>4.838122055859765E-2</c:v>
                </c:pt>
                <c:pt idx="2">
                  <c:v>9.7082240532359532E-2</c:v>
                </c:pt>
                <c:pt idx="3">
                  <c:v>0.24375108384175254</c:v>
                </c:pt>
                <c:pt idx="4">
                  <c:v>0.48996339447695003</c:v>
                </c:pt>
                <c:pt idx="5">
                  <c:v>0.98744350703046457</c:v>
                </c:pt>
                <c:pt idx="6">
                  <c:v>1.9673207238796278</c:v>
                </c:pt>
                <c:pt idx="7">
                  <c:v>9.8778160549208174</c:v>
                </c:pt>
              </c:numCache>
            </c:numRef>
          </c:xVal>
          <c:yVal>
            <c:numRef>
              <c:f>Sheet2!$M$3:$M$10</c:f>
              <c:numCache>
                <c:formatCode>0.00</c:formatCode>
                <c:ptCount val="8"/>
                <c:pt idx="0">
                  <c:v>0</c:v>
                </c:pt>
                <c:pt idx="1">
                  <c:v>7649.9404365044848</c:v>
                </c:pt>
                <c:pt idx="2">
                  <c:v>15098.083416071155</c:v>
                </c:pt>
                <c:pt idx="3">
                  <c:v>35355.246593891359</c:v>
                </c:pt>
                <c:pt idx="4">
                  <c:v>68045.236744950671</c:v>
                </c:pt>
                <c:pt idx="5">
                  <c:v>137806.26528153854</c:v>
                </c:pt>
                <c:pt idx="6">
                  <c:v>267135.51363618986</c:v>
                </c:pt>
                <c:pt idx="7">
                  <c:v>1333231.2984160853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56-4DF0-8C7E-ADBEFC134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925448"/>
        <c:axId val="469925776"/>
      </c:scatterChart>
      <c:valAx>
        <c:axId val="469925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925776"/>
        <c:crosses val="autoZero"/>
        <c:crossBetween val="midCat"/>
      </c:valAx>
      <c:valAx>
        <c:axId val="46992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925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158750</xdr:colOff>
      <xdr:row>63</xdr:row>
      <xdr:rowOff>57150</xdr:rowOff>
    </xdr:from>
    <xdr:to>
      <xdr:col>17</xdr:col>
      <xdr:colOff>301625</xdr:colOff>
      <xdr:row>77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V128"/>
  <sheetViews>
    <sheetView zoomScale="80" zoomScaleNormal="80" workbookViewId="0">
      <selection activeCell="O31" sqref="O31"/>
    </sheetView>
  </sheetViews>
  <sheetFormatPr defaultColWidth="9.140625" defaultRowHeight="15" x14ac:dyDescent="0.25"/>
  <cols>
    <col min="1" max="1" width="4" customWidth="1"/>
    <col min="2" max="2" width="4.28515625" customWidth="1"/>
    <col min="3" max="3" width="11.5703125" customWidth="1"/>
    <col min="4" max="4" width="21.140625" customWidth="1"/>
    <col min="5" max="5" width="11" customWidth="1"/>
    <col min="6" max="6" width="5.85546875" customWidth="1"/>
    <col min="7" max="7" width="16.5703125" customWidth="1"/>
    <col min="8" max="8" width="11.7109375" customWidth="1"/>
    <col min="9" max="9" width="9" customWidth="1"/>
    <col min="10" max="10" width="11.140625" customWidth="1"/>
    <col min="11" max="11" width="11.7109375" customWidth="1"/>
    <col min="12" max="12" width="9" customWidth="1"/>
    <col min="13" max="13" width="15.140625" customWidth="1"/>
    <col min="14" max="14" width="10.7109375" customWidth="1"/>
    <col min="15" max="15" width="9" customWidth="1"/>
    <col min="16" max="16" width="15.140625" customWidth="1"/>
    <col min="17" max="17" width="10.7109375" customWidth="1"/>
    <col min="18" max="18" width="9" customWidth="1"/>
    <col min="19" max="19" width="15.28515625" customWidth="1"/>
    <col min="20" max="20" width="14.85546875" bestFit="1" customWidth="1"/>
    <col min="21" max="21" width="12.28515625" bestFit="1" customWidth="1"/>
    <col min="22" max="22" width="12" bestFit="1" customWidth="1"/>
  </cols>
  <sheetData>
    <row r="1" spans="1:22" ht="18" customHeight="1" x14ac:dyDescent="0.25">
      <c r="A1" s="66" t="s">
        <v>33</v>
      </c>
      <c r="B1" s="67"/>
      <c r="C1" s="67"/>
      <c r="D1" s="67"/>
      <c r="E1" s="67"/>
      <c r="F1" s="67"/>
      <c r="G1" s="68"/>
      <c r="H1" s="66" t="s">
        <v>57</v>
      </c>
      <c r="I1" s="67"/>
      <c r="J1" s="68"/>
      <c r="K1" s="66" t="s">
        <v>162</v>
      </c>
      <c r="L1" s="67"/>
      <c r="M1" s="68"/>
      <c r="N1" s="66" t="s">
        <v>106</v>
      </c>
      <c r="O1" s="67"/>
      <c r="P1" s="68"/>
      <c r="Q1" s="66" t="s">
        <v>181</v>
      </c>
      <c r="R1" s="67"/>
      <c r="S1" s="68"/>
      <c r="T1" t="s">
        <v>230</v>
      </c>
      <c r="U1" t="s">
        <v>231</v>
      </c>
    </row>
    <row r="2" spans="1:22" ht="18" customHeight="1" x14ac:dyDescent="0.25">
      <c r="A2" s="6" t="s">
        <v>178</v>
      </c>
      <c r="B2" s="6" t="s">
        <v>219</v>
      </c>
      <c r="C2" s="6" t="s">
        <v>77</v>
      </c>
      <c r="D2" s="6" t="s">
        <v>107</v>
      </c>
      <c r="E2" s="6" t="s">
        <v>102</v>
      </c>
      <c r="F2" s="6" t="s">
        <v>34</v>
      </c>
      <c r="G2" s="6" t="s">
        <v>166</v>
      </c>
      <c r="H2" s="6" t="s">
        <v>160</v>
      </c>
      <c r="I2" s="6" t="s">
        <v>155</v>
      </c>
      <c r="J2" s="6" t="s">
        <v>191</v>
      </c>
      <c r="K2" s="6" t="s">
        <v>160</v>
      </c>
      <c r="L2" s="6" t="s">
        <v>155</v>
      </c>
      <c r="M2" s="6" t="s">
        <v>154</v>
      </c>
      <c r="N2" s="6" t="s">
        <v>160</v>
      </c>
      <c r="O2" s="6" t="s">
        <v>155</v>
      </c>
      <c r="P2" s="6" t="s">
        <v>154</v>
      </c>
      <c r="Q2" s="6" t="s">
        <v>160</v>
      </c>
      <c r="R2" s="6" t="s">
        <v>155</v>
      </c>
      <c r="S2" s="6" t="s">
        <v>154</v>
      </c>
    </row>
    <row r="3" spans="1:22" x14ac:dyDescent="0.25">
      <c r="A3" s="5"/>
      <c r="B3" s="5" t="b">
        <v>0</v>
      </c>
      <c r="C3" s="5" t="s">
        <v>71</v>
      </c>
      <c r="D3" s="3">
        <v>43406.479722222197</v>
      </c>
      <c r="E3" s="1" t="s">
        <v>33</v>
      </c>
      <c r="F3" s="2" t="s">
        <v>178</v>
      </c>
      <c r="G3" s="5" t="s">
        <v>23</v>
      </c>
      <c r="H3" s="4">
        <v>834.96900000000005</v>
      </c>
      <c r="I3" s="4">
        <v>15.116997582555699</v>
      </c>
      <c r="J3" s="4"/>
      <c r="K3" s="2">
        <v>38.042999999999999</v>
      </c>
      <c r="L3" s="2">
        <v>74.227919162279406</v>
      </c>
      <c r="M3" s="2"/>
      <c r="N3" s="4">
        <v>8.0079999999999991</v>
      </c>
      <c r="O3" s="4">
        <v>114.867072934085</v>
      </c>
      <c r="P3" s="4"/>
      <c r="Q3" s="2">
        <v>9.01</v>
      </c>
      <c r="R3" s="2">
        <v>142.978727190538</v>
      </c>
      <c r="S3" s="2"/>
    </row>
    <row r="4" spans="1:22" x14ac:dyDescent="0.25">
      <c r="A4" s="5"/>
      <c r="B4" s="5" t="b">
        <v>0</v>
      </c>
      <c r="C4" s="5" t="s">
        <v>131</v>
      </c>
      <c r="D4" s="3">
        <v>43406.481886574104</v>
      </c>
      <c r="E4" s="1" t="s">
        <v>33</v>
      </c>
      <c r="F4" s="2" t="s">
        <v>178</v>
      </c>
      <c r="G4" s="5" t="s">
        <v>23</v>
      </c>
      <c r="H4" s="4">
        <v>843.98900000000003</v>
      </c>
      <c r="I4" s="4">
        <v>18.026412046657502</v>
      </c>
      <c r="J4" s="4"/>
      <c r="K4" s="2">
        <v>36.042000000000002</v>
      </c>
      <c r="L4" s="2">
        <v>91.851662220379495</v>
      </c>
      <c r="M4" s="2"/>
      <c r="N4" s="4">
        <v>7.0069999999999997</v>
      </c>
      <c r="O4" s="4">
        <v>178.80936529065301</v>
      </c>
      <c r="P4" s="4"/>
      <c r="Q4" s="2">
        <v>10.01</v>
      </c>
      <c r="R4" s="2">
        <v>105.409255338946</v>
      </c>
      <c r="S4" s="2"/>
    </row>
    <row r="5" spans="1:22" x14ac:dyDescent="0.25">
      <c r="A5" s="5"/>
      <c r="B5" s="5" t="b">
        <v>0</v>
      </c>
      <c r="C5" s="5" t="s">
        <v>186</v>
      </c>
      <c r="D5" s="3">
        <v>43406.484097222201</v>
      </c>
      <c r="E5" s="1" t="s">
        <v>33</v>
      </c>
      <c r="F5" s="2" t="s">
        <v>178</v>
      </c>
      <c r="G5" s="5" t="s">
        <v>23</v>
      </c>
      <c r="H5" s="4">
        <v>837.97199999999998</v>
      </c>
      <c r="I5" s="4">
        <v>14.327153862111601</v>
      </c>
      <c r="J5" s="4"/>
      <c r="K5" s="2">
        <v>46.052999999999997</v>
      </c>
      <c r="L5" s="2">
        <v>100.51511832535</v>
      </c>
      <c r="M5" s="2"/>
      <c r="N5" s="4">
        <v>4.0039999999999996</v>
      </c>
      <c r="O5" s="4">
        <v>210.81851067789199</v>
      </c>
      <c r="P5" s="4"/>
      <c r="Q5" s="2">
        <v>8.0079999999999991</v>
      </c>
      <c r="R5" s="2">
        <v>114.867072934085</v>
      </c>
      <c r="S5" s="2"/>
    </row>
    <row r="6" spans="1:22" x14ac:dyDescent="0.25">
      <c r="A6" s="5"/>
      <c r="B6" s="5" t="b">
        <v>0</v>
      </c>
      <c r="C6" s="5" t="s">
        <v>123</v>
      </c>
      <c r="D6" s="3">
        <v>43406.4862615741</v>
      </c>
      <c r="E6" s="1" t="s">
        <v>64</v>
      </c>
      <c r="F6" s="2" t="s">
        <v>143</v>
      </c>
      <c r="G6" s="5" t="s">
        <v>62</v>
      </c>
      <c r="H6" s="4">
        <v>2898.5509999999999</v>
      </c>
      <c r="I6" s="4">
        <v>6.3918783426187096</v>
      </c>
      <c r="J6" s="4"/>
      <c r="K6" s="2">
        <v>1584833.942</v>
      </c>
      <c r="L6" s="2">
        <v>1.3048933406268499</v>
      </c>
      <c r="M6" s="2">
        <v>100</v>
      </c>
      <c r="N6" s="4">
        <v>480038.09899999999</v>
      </c>
      <c r="O6" s="4">
        <v>1.2401117349126101</v>
      </c>
      <c r="P6" s="4">
        <v>100</v>
      </c>
      <c r="Q6" s="2">
        <v>805386.26699999999</v>
      </c>
      <c r="R6" s="2">
        <v>1.1783907637820099</v>
      </c>
      <c r="S6" s="2">
        <v>100</v>
      </c>
      <c r="T6">
        <f>H6-((H5+H7)/2)</f>
        <v>2015.0245</v>
      </c>
      <c r="U6">
        <f>(T6/M6)*100</f>
        <v>2015.0244999999998</v>
      </c>
      <c r="V6">
        <v>0</v>
      </c>
    </row>
    <row r="7" spans="1:22" x14ac:dyDescent="0.25">
      <c r="A7" s="5"/>
      <c r="B7" s="5" t="b">
        <v>0</v>
      </c>
      <c r="C7" s="5" t="s">
        <v>142</v>
      </c>
      <c r="D7" s="3">
        <v>43406.488483796304</v>
      </c>
      <c r="E7" s="1" t="s">
        <v>33</v>
      </c>
      <c r="F7" s="2" t="s">
        <v>178</v>
      </c>
      <c r="G7" s="5" t="s">
        <v>23</v>
      </c>
      <c r="H7" s="4">
        <v>929.08100000000002</v>
      </c>
      <c r="I7" s="4">
        <v>14.6074737201447</v>
      </c>
      <c r="J7" s="4"/>
      <c r="K7" s="2">
        <v>200.23</v>
      </c>
      <c r="L7" s="2">
        <v>38.659717456190599</v>
      </c>
      <c r="M7" s="2">
        <v>1.2634131229377701E-2</v>
      </c>
      <c r="N7" s="4">
        <v>50.057000000000002</v>
      </c>
      <c r="O7" s="4">
        <v>73.637500784180006</v>
      </c>
      <c r="P7" s="4">
        <v>1.04277139885932E-2</v>
      </c>
      <c r="Q7" s="2">
        <v>62.069000000000003</v>
      </c>
      <c r="R7" s="2">
        <v>57.303240077049502</v>
      </c>
      <c r="S7" s="2">
        <v>7.7067368222209802E-3</v>
      </c>
      <c r="U7">
        <f t="shared" ref="U7:U23" si="0">(T7/M7)*100</f>
        <v>0</v>
      </c>
    </row>
    <row r="8" spans="1:22" x14ac:dyDescent="0.25">
      <c r="A8" s="5"/>
      <c r="B8" s="5" t="b">
        <v>0</v>
      </c>
      <c r="C8" s="5" t="s">
        <v>61</v>
      </c>
      <c r="D8" s="3">
        <v>43406.490648148101</v>
      </c>
      <c r="E8" s="1" t="s">
        <v>125</v>
      </c>
      <c r="F8" s="2" t="s">
        <v>30</v>
      </c>
      <c r="G8" s="5" t="s">
        <v>211</v>
      </c>
      <c r="H8" s="4">
        <v>10914.796</v>
      </c>
      <c r="I8" s="4">
        <v>3.22974837584652</v>
      </c>
      <c r="J8" s="4">
        <v>0.05</v>
      </c>
      <c r="K8" s="2">
        <v>1596731.41</v>
      </c>
      <c r="L8" s="2">
        <v>1.29155446790414</v>
      </c>
      <c r="M8" s="2">
        <v>102.041043735808</v>
      </c>
      <c r="N8" s="4">
        <v>491172.68099999998</v>
      </c>
      <c r="O8" s="4">
        <v>1.2529260203714601</v>
      </c>
      <c r="P8" s="4">
        <v>103.629948793526</v>
      </c>
      <c r="Q8" s="2">
        <v>821420.66099999996</v>
      </c>
      <c r="R8" s="2">
        <v>0.65646677195928904</v>
      </c>
      <c r="S8" s="2">
        <v>103.297114423721</v>
      </c>
      <c r="T8">
        <f t="shared" ref="T8:T70" si="1">H8-((H7+H9)/2)</f>
        <v>10011.247499999999</v>
      </c>
      <c r="U8">
        <f t="shared" si="0"/>
        <v>9811.0006850967529</v>
      </c>
      <c r="V8" s="7">
        <v>4.8000000000000001E-2</v>
      </c>
    </row>
    <row r="9" spans="1:22" x14ac:dyDescent="0.25">
      <c r="A9" s="5"/>
      <c r="B9" s="5" t="b">
        <v>0</v>
      </c>
      <c r="C9" s="5" t="s">
        <v>184</v>
      </c>
      <c r="D9" s="3">
        <v>43406.4929050926</v>
      </c>
      <c r="E9" s="1" t="s">
        <v>33</v>
      </c>
      <c r="F9" s="2" t="s">
        <v>178</v>
      </c>
      <c r="G9" s="5" t="s">
        <v>23</v>
      </c>
      <c r="H9" s="4">
        <v>878.01599999999996</v>
      </c>
      <c r="I9" s="4">
        <v>12.0569108089545</v>
      </c>
      <c r="J9" s="4" t="s">
        <v>39</v>
      </c>
      <c r="K9" s="2">
        <v>248.28899999999999</v>
      </c>
      <c r="L9" s="2">
        <v>17.707742453615001</v>
      </c>
      <c r="M9" s="2">
        <v>1.5666562497183099E-2</v>
      </c>
      <c r="N9" s="4">
        <v>46.051000000000002</v>
      </c>
      <c r="O9" s="4">
        <v>72.610058908771506</v>
      </c>
      <c r="P9" s="4">
        <v>9.5931968933157495E-3</v>
      </c>
      <c r="Q9" s="2">
        <v>73.084999999999994</v>
      </c>
      <c r="R9" s="2">
        <v>50.040603805905199</v>
      </c>
      <c r="S9" s="2">
        <v>9.0745277135449304E-3</v>
      </c>
      <c r="U9">
        <f t="shared" si="0"/>
        <v>0</v>
      </c>
    </row>
    <row r="10" spans="1:22" x14ac:dyDescent="0.25">
      <c r="A10" s="5"/>
      <c r="B10" s="5" t="b">
        <v>0</v>
      </c>
      <c r="C10" s="5" t="s">
        <v>0</v>
      </c>
      <c r="D10" s="3">
        <v>43406.495069444398</v>
      </c>
      <c r="E10" s="1" t="s">
        <v>125</v>
      </c>
      <c r="F10" s="2" t="s">
        <v>90</v>
      </c>
      <c r="G10" s="5" t="s">
        <v>67</v>
      </c>
      <c r="H10" s="4">
        <v>18837.580999999998</v>
      </c>
      <c r="I10" s="4">
        <v>4.4568806467407196</v>
      </c>
      <c r="J10" s="4">
        <v>9.6709284302666704E-2</v>
      </c>
      <c r="K10" s="2">
        <v>1599133.753</v>
      </c>
      <c r="L10" s="2">
        <v>0.96770242886782798</v>
      </c>
      <c r="M10" s="2">
        <v>103.015004209868</v>
      </c>
      <c r="N10" s="4">
        <v>487235.58199999999</v>
      </c>
      <c r="O10" s="4">
        <v>0.82004583120423302</v>
      </c>
      <c r="P10" s="4">
        <v>103.624571506878</v>
      </c>
      <c r="Q10" s="2">
        <v>814000.9</v>
      </c>
      <c r="R10" s="2">
        <v>0.48829649490403398</v>
      </c>
      <c r="S10" s="2">
        <v>103.18584463238101</v>
      </c>
      <c r="T10">
        <f t="shared" si="1"/>
        <v>17961.565499999997</v>
      </c>
      <c r="U10">
        <f t="shared" si="0"/>
        <v>17435.873189314909</v>
      </c>
      <c r="V10">
        <v>9.6000000000000002E-2</v>
      </c>
    </row>
    <row r="11" spans="1:22" x14ac:dyDescent="0.25">
      <c r="A11" s="5"/>
      <c r="B11" s="5" t="b">
        <v>0</v>
      </c>
      <c r="C11" s="5" t="s">
        <v>121</v>
      </c>
      <c r="D11" s="3">
        <v>43406.497314814798</v>
      </c>
      <c r="E11" s="1" t="s">
        <v>33</v>
      </c>
      <c r="F11" s="2" t="s">
        <v>178</v>
      </c>
      <c r="G11" s="5" t="s">
        <v>23</v>
      </c>
      <c r="H11" s="4">
        <v>874.01499999999999</v>
      </c>
      <c r="I11" s="4">
        <v>15.091198356087199</v>
      </c>
      <c r="J11" s="4" t="s">
        <v>39</v>
      </c>
      <c r="K11" s="2">
        <v>256.29399999999998</v>
      </c>
      <c r="L11" s="2">
        <v>31.8527141903784</v>
      </c>
      <c r="M11" s="2">
        <v>1.6171662734366099E-2</v>
      </c>
      <c r="N11" s="4">
        <v>41.043999999999997</v>
      </c>
      <c r="O11" s="4">
        <v>58.013661625171203</v>
      </c>
      <c r="P11" s="4">
        <v>8.5501546826182197E-3</v>
      </c>
      <c r="Q11" s="2">
        <v>58.067</v>
      </c>
      <c r="R11" s="2">
        <v>61.255940984521096</v>
      </c>
      <c r="S11" s="2">
        <v>7.2098323971049299E-3</v>
      </c>
      <c r="U11">
        <f t="shared" si="0"/>
        <v>0</v>
      </c>
    </row>
    <row r="12" spans="1:22" x14ac:dyDescent="0.25">
      <c r="A12" s="5"/>
      <c r="B12" s="5" t="b">
        <v>0</v>
      </c>
      <c r="C12" s="5" t="s">
        <v>44</v>
      </c>
      <c r="D12" s="3">
        <v>43406.499479166698</v>
      </c>
      <c r="E12" s="1" t="s">
        <v>125</v>
      </c>
      <c r="F12" s="2" t="s">
        <v>187</v>
      </c>
      <c r="G12" s="5" t="s">
        <v>28</v>
      </c>
      <c r="H12" s="4">
        <v>39951.088000000003</v>
      </c>
      <c r="I12" s="4">
        <v>2.0001231797074501</v>
      </c>
      <c r="J12" s="4">
        <v>0.239788621286431</v>
      </c>
      <c r="K12" s="2">
        <v>1595308.2779999999</v>
      </c>
      <c r="L12" s="2">
        <v>0.89180278977382998</v>
      </c>
      <c r="M12" s="2">
        <v>102.517810864162</v>
      </c>
      <c r="N12" s="4">
        <v>486461.65399999998</v>
      </c>
      <c r="O12" s="4">
        <v>0.55218340001367605</v>
      </c>
      <c r="P12" s="4">
        <v>103.20752745067</v>
      </c>
      <c r="Q12" s="2">
        <v>811310.80700000003</v>
      </c>
      <c r="R12" s="2">
        <v>0.49322287903427697</v>
      </c>
      <c r="S12" s="2">
        <v>102.59389303463099</v>
      </c>
      <c r="T12">
        <f t="shared" si="1"/>
        <v>39074.067500000005</v>
      </c>
      <c r="U12">
        <f t="shared" si="0"/>
        <v>38114.418529453258</v>
      </c>
      <c r="V12">
        <v>0.24299999999999999</v>
      </c>
    </row>
    <row r="13" spans="1:22" x14ac:dyDescent="0.25">
      <c r="A13" s="5"/>
      <c r="B13" s="5" t="b">
        <v>0</v>
      </c>
      <c r="C13" s="5" t="s">
        <v>134</v>
      </c>
      <c r="D13" s="3">
        <v>43406.501724537004</v>
      </c>
      <c r="E13" s="1" t="s">
        <v>33</v>
      </c>
      <c r="F13" s="2" t="s">
        <v>178</v>
      </c>
      <c r="G13" s="5" t="s">
        <v>23</v>
      </c>
      <c r="H13" s="4">
        <v>880.02599999999995</v>
      </c>
      <c r="I13" s="4">
        <v>13.4125299634226</v>
      </c>
      <c r="J13" s="4" t="s">
        <v>39</v>
      </c>
      <c r="K13" s="2">
        <v>258.29700000000003</v>
      </c>
      <c r="L13" s="2">
        <v>21.292580926213901</v>
      </c>
      <c r="M13" s="2">
        <v>1.6298048215325298E-2</v>
      </c>
      <c r="N13" s="4">
        <v>59.067</v>
      </c>
      <c r="O13" s="4">
        <v>53.274012966298002</v>
      </c>
      <c r="P13" s="4">
        <v>1.23046483441724E-2</v>
      </c>
      <c r="Q13" s="2">
        <v>87.100999999999999</v>
      </c>
      <c r="R13" s="2">
        <v>41.986422275720201</v>
      </c>
      <c r="S13" s="2">
        <v>1.08148106776695E-2</v>
      </c>
      <c r="U13">
        <f t="shared" si="0"/>
        <v>0</v>
      </c>
    </row>
    <row r="14" spans="1:22" x14ac:dyDescent="0.25">
      <c r="A14" s="5"/>
      <c r="B14" s="5" t="b">
        <v>0</v>
      </c>
      <c r="C14" s="5" t="s">
        <v>1</v>
      </c>
      <c r="D14" s="3">
        <v>43406.503888888903</v>
      </c>
      <c r="E14" s="1" t="s">
        <v>125</v>
      </c>
      <c r="F14" s="2" t="s">
        <v>205</v>
      </c>
      <c r="G14" s="5" t="s">
        <v>112</v>
      </c>
      <c r="H14" s="4">
        <v>74208.608999999997</v>
      </c>
      <c r="I14" s="4">
        <v>1.1661776743629499</v>
      </c>
      <c r="J14" s="4">
        <v>0.48243254415007503</v>
      </c>
      <c r="K14" s="2">
        <v>1594312.64</v>
      </c>
      <c r="L14" s="2">
        <v>1.00906593648517</v>
      </c>
      <c r="M14" s="2">
        <v>102.824446434789</v>
      </c>
      <c r="N14" s="4">
        <v>482203.71399999998</v>
      </c>
      <c r="O14" s="4">
        <v>0.79664274033581906</v>
      </c>
      <c r="P14" s="4">
        <v>102.67424038052999</v>
      </c>
      <c r="Q14" s="2">
        <v>806725.66099999996</v>
      </c>
      <c r="R14" s="2">
        <v>0.78319608807989005</v>
      </c>
      <c r="S14" s="2">
        <v>102.38310732220801</v>
      </c>
      <c r="T14">
        <f t="shared" si="1"/>
        <v>73352.610499999995</v>
      </c>
      <c r="U14">
        <f t="shared" si="0"/>
        <v>71337.71495334043</v>
      </c>
      <c r="V14">
        <v>0.48899999999999999</v>
      </c>
    </row>
    <row r="15" spans="1:22" x14ac:dyDescent="0.25">
      <c r="A15" s="5"/>
      <c r="B15" s="5" t="b">
        <v>0</v>
      </c>
      <c r="C15" s="5" t="s">
        <v>221</v>
      </c>
      <c r="D15" s="3">
        <v>43406.506134259304</v>
      </c>
      <c r="E15" s="1" t="s">
        <v>33</v>
      </c>
      <c r="F15" s="2" t="s">
        <v>178</v>
      </c>
      <c r="G15" s="5" t="s">
        <v>23</v>
      </c>
      <c r="H15" s="4">
        <v>831.971</v>
      </c>
      <c r="I15" s="4">
        <v>19.047725375219901</v>
      </c>
      <c r="J15" s="4" t="s">
        <v>39</v>
      </c>
      <c r="K15" s="2">
        <v>234.27199999999999</v>
      </c>
      <c r="L15" s="2">
        <v>34.671884152689998</v>
      </c>
      <c r="M15" s="2">
        <v>1.47821165228426E-2</v>
      </c>
      <c r="N15" s="4">
        <v>35.037999999999997</v>
      </c>
      <c r="O15" s="4">
        <v>71.593020263453795</v>
      </c>
      <c r="P15" s="4">
        <v>7.2990039900978796E-3</v>
      </c>
      <c r="Q15" s="2">
        <v>68.076999999999998</v>
      </c>
      <c r="R15" s="2">
        <v>31.616161307781599</v>
      </c>
      <c r="S15" s="2">
        <v>8.4527142800164008E-3</v>
      </c>
      <c r="U15">
        <f t="shared" si="0"/>
        <v>0</v>
      </c>
    </row>
    <row r="16" spans="1:22" x14ac:dyDescent="0.25">
      <c r="A16" s="5"/>
      <c r="B16" s="5" t="b">
        <v>0</v>
      </c>
      <c r="C16" s="5" t="s">
        <v>45</v>
      </c>
      <c r="D16" s="3">
        <v>43406.508298611101</v>
      </c>
      <c r="E16" s="1" t="s">
        <v>125</v>
      </c>
      <c r="F16" s="2" t="s">
        <v>194</v>
      </c>
      <c r="G16" s="5" t="s">
        <v>75</v>
      </c>
      <c r="H16" s="4">
        <v>145371.179</v>
      </c>
      <c r="I16" s="4">
        <v>1.685906856543</v>
      </c>
      <c r="J16" s="4">
        <v>0.98055777266954103</v>
      </c>
      <c r="K16" s="2">
        <v>1590392.943</v>
      </c>
      <c r="L16" s="2">
        <v>1.29546426121667</v>
      </c>
      <c r="M16" s="2">
        <v>101.343127291071</v>
      </c>
      <c r="N16" s="4">
        <v>488118.05800000002</v>
      </c>
      <c r="O16" s="4">
        <v>0.83857772622527105</v>
      </c>
      <c r="P16" s="4">
        <v>102.6887324577</v>
      </c>
      <c r="Q16" s="2">
        <v>813913.00399999996</v>
      </c>
      <c r="R16" s="2">
        <v>0.97844649971105702</v>
      </c>
      <c r="S16" s="2">
        <v>102.058079813872</v>
      </c>
      <c r="T16">
        <f t="shared" si="1"/>
        <v>144497.15950000001</v>
      </c>
      <c r="U16">
        <f t="shared" si="0"/>
        <v>142582.10039738053</v>
      </c>
      <c r="V16">
        <v>0.98599999999999999</v>
      </c>
    </row>
    <row r="17" spans="1:22" x14ac:dyDescent="0.25">
      <c r="A17" s="5"/>
      <c r="B17" s="5" t="b">
        <v>0</v>
      </c>
      <c r="C17" s="5" t="s">
        <v>109</v>
      </c>
      <c r="D17" s="3">
        <v>43406.510543981502</v>
      </c>
      <c r="E17" s="1" t="s">
        <v>33</v>
      </c>
      <c r="F17" s="2" t="s">
        <v>178</v>
      </c>
      <c r="G17" s="5" t="s">
        <v>23</v>
      </c>
      <c r="H17" s="4">
        <v>916.06799999999998</v>
      </c>
      <c r="I17" s="4">
        <v>13.2585917390681</v>
      </c>
      <c r="J17" s="4" t="s">
        <v>39</v>
      </c>
      <c r="K17" s="2">
        <v>332.38200000000001</v>
      </c>
      <c r="L17" s="2">
        <v>23.106125819879502</v>
      </c>
      <c r="M17" s="2">
        <v>2.0972670460385701E-2</v>
      </c>
      <c r="N17" s="4">
        <v>65.078000000000003</v>
      </c>
      <c r="O17" s="4">
        <v>61.219684949507403</v>
      </c>
      <c r="P17" s="4">
        <v>1.35568406206858E-2</v>
      </c>
      <c r="Q17" s="2">
        <v>89.100999999999999</v>
      </c>
      <c r="R17" s="2">
        <v>47.510215081626797</v>
      </c>
      <c r="S17" s="2">
        <v>1.1063138726203301E-2</v>
      </c>
      <c r="U17">
        <f t="shared" si="0"/>
        <v>0</v>
      </c>
    </row>
    <row r="18" spans="1:22" x14ac:dyDescent="0.25">
      <c r="A18" s="5"/>
      <c r="B18" s="5" t="b">
        <v>0</v>
      </c>
      <c r="C18" s="5" t="s">
        <v>136</v>
      </c>
      <c r="D18" s="3">
        <v>43406.512708333299</v>
      </c>
      <c r="E18" s="1" t="s">
        <v>125</v>
      </c>
      <c r="F18" s="2" t="s">
        <v>188</v>
      </c>
      <c r="G18" s="5" t="s">
        <v>216</v>
      </c>
      <c r="H18" s="4">
        <v>282624.11200000002</v>
      </c>
      <c r="I18" s="4">
        <v>1.30328580379433</v>
      </c>
      <c r="J18" s="4">
        <v>1.9549235737767501</v>
      </c>
      <c r="K18" s="2">
        <v>1560034.7379999999</v>
      </c>
      <c r="L18" s="2">
        <v>0.91842629510231699</v>
      </c>
      <c r="M18" s="2">
        <v>100.93884526051301</v>
      </c>
      <c r="N18" s="4">
        <v>479246.04800000001</v>
      </c>
      <c r="O18" s="4">
        <v>0.94110067930946095</v>
      </c>
      <c r="P18" s="4">
        <v>102.374232727064</v>
      </c>
      <c r="Q18" s="2">
        <v>798116.61</v>
      </c>
      <c r="R18" s="2">
        <v>0.60339508498717298</v>
      </c>
      <c r="S18" s="2">
        <v>101.617839248613</v>
      </c>
      <c r="T18">
        <f t="shared" si="1"/>
        <v>281715.55300000001</v>
      </c>
      <c r="U18">
        <f t="shared" si="0"/>
        <v>279095.28018962423</v>
      </c>
      <c r="V18" s="4">
        <v>1.9650000000000001</v>
      </c>
    </row>
    <row r="19" spans="1:22" x14ac:dyDescent="0.25">
      <c r="A19" s="5"/>
      <c r="B19" s="5" t="b">
        <v>0</v>
      </c>
      <c r="C19" s="5" t="s">
        <v>99</v>
      </c>
      <c r="D19" s="3">
        <v>43406.514976851897</v>
      </c>
      <c r="E19" s="1" t="s">
        <v>33</v>
      </c>
      <c r="F19" s="2" t="s">
        <v>178</v>
      </c>
      <c r="G19" s="5" t="s">
        <v>23</v>
      </c>
      <c r="H19" s="4">
        <v>901.05</v>
      </c>
      <c r="I19" s="4">
        <v>16.883873502598298</v>
      </c>
      <c r="J19" s="4" t="s">
        <v>39</v>
      </c>
      <c r="K19" s="2">
        <v>333.38400000000001</v>
      </c>
      <c r="L19" s="2">
        <v>26.334496475973001</v>
      </c>
      <c r="M19" s="2">
        <v>2.1035894749911899E-2</v>
      </c>
      <c r="N19" s="4">
        <v>48.054000000000002</v>
      </c>
      <c r="O19" s="4">
        <v>52.706456059569298</v>
      </c>
      <c r="P19" s="4">
        <v>1.00104554409545E-2</v>
      </c>
      <c r="Q19" s="2">
        <v>101.11799999999999</v>
      </c>
      <c r="R19" s="2">
        <v>41.339289976670997</v>
      </c>
      <c r="S19" s="2">
        <v>1.25552178058184E-2</v>
      </c>
      <c r="U19">
        <f t="shared" si="0"/>
        <v>0</v>
      </c>
    </row>
    <row r="20" spans="1:22" x14ac:dyDescent="0.25">
      <c r="A20" s="5"/>
      <c r="B20" s="5" t="b">
        <v>0</v>
      </c>
      <c r="C20" s="5" t="s">
        <v>140</v>
      </c>
      <c r="D20" s="3">
        <v>43406.517175925903</v>
      </c>
      <c r="E20" s="1" t="s">
        <v>125</v>
      </c>
      <c r="F20" s="2" t="s">
        <v>103</v>
      </c>
      <c r="G20" s="5" t="s">
        <v>89</v>
      </c>
      <c r="H20" s="4">
        <v>1452714.5419999999</v>
      </c>
      <c r="I20" s="4">
        <v>0.62536861556438295</v>
      </c>
      <c r="J20" s="4">
        <v>9.8828330064721595</v>
      </c>
      <c r="K20" s="2">
        <v>1587433.66</v>
      </c>
      <c r="L20" s="2">
        <v>0.82777575873824605</v>
      </c>
      <c r="M20" s="2">
        <v>105.321702513105</v>
      </c>
      <c r="N20" s="4">
        <v>485062.70699999999</v>
      </c>
      <c r="O20" s="4">
        <v>1.1549721284318299</v>
      </c>
      <c r="P20" s="4">
        <v>106.249826279708</v>
      </c>
      <c r="Q20" s="2">
        <v>812452.81799999997</v>
      </c>
      <c r="R20" s="2">
        <v>1.2484786608420499</v>
      </c>
      <c r="S20" s="2">
        <v>106.071809869105</v>
      </c>
      <c r="T20">
        <f t="shared" si="1"/>
        <v>1451759.93</v>
      </c>
      <c r="U20">
        <f t="shared" si="0"/>
        <v>1378405.3004834023</v>
      </c>
      <c r="V20" s="4">
        <v>9.8699999999999992</v>
      </c>
    </row>
    <row r="21" spans="1:22" x14ac:dyDescent="0.25">
      <c r="A21" s="5"/>
      <c r="B21" s="5" t="b">
        <v>0</v>
      </c>
      <c r="C21" s="5" t="s">
        <v>65</v>
      </c>
      <c r="D21" s="3">
        <v>43406.519421296303</v>
      </c>
      <c r="E21" s="1" t="s">
        <v>33</v>
      </c>
      <c r="F21" s="2" t="s">
        <v>178</v>
      </c>
      <c r="G21" s="5" t="s">
        <v>23</v>
      </c>
      <c r="H21" s="4">
        <v>1008.174</v>
      </c>
      <c r="I21" s="4">
        <v>12.1095132805858</v>
      </c>
      <c r="J21" s="4" t="s">
        <v>39</v>
      </c>
      <c r="K21" s="2">
        <v>412.47800000000001</v>
      </c>
      <c r="L21" s="2">
        <v>22.153180530043301</v>
      </c>
      <c r="M21" s="2">
        <v>2.6026575344510101E-2</v>
      </c>
      <c r="N21" s="4">
        <v>84.096000000000004</v>
      </c>
      <c r="O21" s="4">
        <v>61.784723550630403</v>
      </c>
      <c r="P21" s="4">
        <v>1.7518609496868301E-2</v>
      </c>
      <c r="Q21" s="2">
        <v>119.136</v>
      </c>
      <c r="R21" s="2">
        <v>41.634889369825402</v>
      </c>
      <c r="S21" s="2">
        <v>1.4792405195059E-2</v>
      </c>
      <c r="U21">
        <f t="shared" si="0"/>
        <v>0</v>
      </c>
    </row>
    <row r="22" spans="1:22" x14ac:dyDescent="0.25">
      <c r="A22" s="5"/>
      <c r="B22" s="5" t="b">
        <v>0</v>
      </c>
      <c r="C22" s="5" t="s">
        <v>133</v>
      </c>
      <c r="D22" s="3">
        <v>43406.521597222199</v>
      </c>
      <c r="E22" s="1" t="s">
        <v>33</v>
      </c>
      <c r="F22" s="2" t="s">
        <v>178</v>
      </c>
      <c r="G22" s="5" t="s">
        <v>23</v>
      </c>
      <c r="H22" s="4">
        <v>961.11400000000003</v>
      </c>
      <c r="I22" s="4">
        <v>22.827143462732199</v>
      </c>
      <c r="J22" s="4" t="s">
        <v>39</v>
      </c>
      <c r="K22" s="2">
        <v>271.31200000000001</v>
      </c>
      <c r="L22" s="2">
        <v>24.750075776019901</v>
      </c>
      <c r="M22" s="2">
        <v>1.7119269900139501E-2</v>
      </c>
      <c r="N22" s="4">
        <v>31.036999999999999</v>
      </c>
      <c r="O22" s="4">
        <v>57.8126813431507</v>
      </c>
      <c r="P22" s="4">
        <v>6.4655284788135096E-3</v>
      </c>
      <c r="Q22" s="2">
        <v>82.093000000000004</v>
      </c>
      <c r="R22" s="2">
        <v>23.5620184932902</v>
      </c>
      <c r="S22" s="2">
        <v>1.0192997244141E-2</v>
      </c>
      <c r="U22">
        <f t="shared" si="0"/>
        <v>0</v>
      </c>
    </row>
    <row r="23" spans="1:22" x14ac:dyDescent="0.25">
      <c r="A23" s="5"/>
      <c r="B23" s="5" t="b">
        <v>0</v>
      </c>
      <c r="C23" s="5" t="s">
        <v>150</v>
      </c>
      <c r="D23" s="3">
        <v>43406.523819444403</v>
      </c>
      <c r="E23" s="1" t="s">
        <v>33</v>
      </c>
      <c r="F23" s="2" t="s">
        <v>178</v>
      </c>
      <c r="G23" s="5" t="s">
        <v>23</v>
      </c>
      <c r="H23" s="4">
        <v>923.07</v>
      </c>
      <c r="I23" s="4">
        <v>8.4907275194895604</v>
      </c>
      <c r="J23" s="4" t="s">
        <v>39</v>
      </c>
      <c r="K23" s="2">
        <v>219.25</v>
      </c>
      <c r="L23" s="2">
        <v>17.679744921249899</v>
      </c>
      <c r="M23" s="2">
        <v>1.3834256964695899E-2</v>
      </c>
      <c r="N23" s="4">
        <v>30.033000000000001</v>
      </c>
      <c r="O23" s="4">
        <v>87.494333056422704</v>
      </c>
      <c r="P23" s="4">
        <v>6.2563784129975901E-3</v>
      </c>
      <c r="Q23" s="2">
        <v>56.064</v>
      </c>
      <c r="R23" s="2">
        <v>52.7026134619597</v>
      </c>
      <c r="S23" s="2">
        <v>6.9611318564983702E-3</v>
      </c>
      <c r="U23">
        <f t="shared" si="0"/>
        <v>0</v>
      </c>
    </row>
    <row r="24" spans="1:22" x14ac:dyDescent="0.25">
      <c r="A24" s="5"/>
      <c r="B24" s="5" t="b">
        <v>0</v>
      </c>
      <c r="C24" s="5" t="s">
        <v>215</v>
      </c>
      <c r="D24" s="3">
        <v>43406.526006944398</v>
      </c>
      <c r="E24" s="1" t="s">
        <v>33</v>
      </c>
      <c r="F24" s="2" t="s">
        <v>178</v>
      </c>
      <c r="G24" s="5" t="s">
        <v>195</v>
      </c>
      <c r="H24" s="4">
        <v>23792.242999999999</v>
      </c>
      <c r="I24" s="4">
        <v>2.1730368025396101</v>
      </c>
      <c r="J24" s="4">
        <v>0.14242419052243899</v>
      </c>
      <c r="K24" s="2">
        <v>2050468.577</v>
      </c>
      <c r="L24" s="2">
        <v>1.0340041225474501</v>
      </c>
      <c r="M24" s="2">
        <v>129.380657661356</v>
      </c>
      <c r="N24" s="4">
        <v>465414.64</v>
      </c>
      <c r="O24" s="4">
        <v>0.76936141434413696</v>
      </c>
      <c r="P24" s="4">
        <v>96.953687836348195</v>
      </c>
      <c r="Q24" s="2">
        <v>780447.14</v>
      </c>
      <c r="R24" s="2">
        <v>0.479054625022793</v>
      </c>
      <c r="S24" s="2">
        <v>96.903457629977197</v>
      </c>
      <c r="T24">
        <f t="shared" si="1"/>
        <v>22898.706999999999</v>
      </c>
      <c r="U24">
        <f>(T24/M24)*129.3806577</f>
        <v>22898.70700683949</v>
      </c>
    </row>
    <row r="25" spans="1:22" x14ac:dyDescent="0.25">
      <c r="A25" s="5"/>
      <c r="B25" s="5" t="b">
        <v>0</v>
      </c>
      <c r="C25" s="5" t="s">
        <v>172</v>
      </c>
      <c r="D25" s="3">
        <v>43406.528229166703</v>
      </c>
      <c r="E25" s="1" t="s">
        <v>33</v>
      </c>
      <c r="F25" s="2" t="s">
        <v>178</v>
      </c>
      <c r="G25" s="5" t="s">
        <v>23</v>
      </c>
      <c r="H25" s="4">
        <v>864.00199999999995</v>
      </c>
      <c r="I25" s="4">
        <v>10.132355464520799</v>
      </c>
      <c r="J25" s="4" t="s">
        <v>39</v>
      </c>
      <c r="K25" s="2">
        <v>455.53199999999998</v>
      </c>
      <c r="L25" s="2">
        <v>29.746934943026002</v>
      </c>
      <c r="M25" s="2">
        <v>2.8743200655150999E-2</v>
      </c>
      <c r="N25" s="4">
        <v>74.084999999999994</v>
      </c>
      <c r="O25" s="4">
        <v>31.9763432689467</v>
      </c>
      <c r="P25" s="4">
        <v>1.54331500258691E-2</v>
      </c>
      <c r="Q25" s="2">
        <v>129.15100000000001</v>
      </c>
      <c r="R25" s="2">
        <v>71.277226825364494</v>
      </c>
      <c r="S25" s="2">
        <v>1.6035907898091801E-2</v>
      </c>
      <c r="U25">
        <f t="shared" ref="U25:U88" si="2">(T25/M25)*129.3806577</f>
        <v>0</v>
      </c>
    </row>
    <row r="26" spans="1:22" x14ac:dyDescent="0.25">
      <c r="A26" s="5"/>
      <c r="B26" s="5" t="b">
        <v>0</v>
      </c>
      <c r="C26" s="5" t="s">
        <v>59</v>
      </c>
      <c r="D26" s="3">
        <v>43406.530416666697</v>
      </c>
      <c r="E26" s="1" t="s">
        <v>33</v>
      </c>
      <c r="F26" s="2" t="s">
        <v>178</v>
      </c>
      <c r="G26" s="5" t="s">
        <v>43</v>
      </c>
      <c r="H26" s="4">
        <v>55278.033000000003</v>
      </c>
      <c r="I26" s="4">
        <v>2.1728259377208001</v>
      </c>
      <c r="J26" s="4">
        <v>0.35705060282475098</v>
      </c>
      <c r="K26" s="2">
        <v>2039451.6839999999</v>
      </c>
      <c r="L26" s="2">
        <v>0.78896336934268996</v>
      </c>
      <c r="M26" s="2">
        <v>128.68551271853099</v>
      </c>
      <c r="N26" s="4">
        <v>466350.473</v>
      </c>
      <c r="O26" s="4">
        <v>0.97511309978628402</v>
      </c>
      <c r="P26" s="4">
        <v>97.148637570952502</v>
      </c>
      <c r="Q26" s="2">
        <v>780373.26699999999</v>
      </c>
      <c r="R26" s="2">
        <v>0.47729262222236502</v>
      </c>
      <c r="S26" s="2">
        <v>96.894285261012499</v>
      </c>
      <c r="T26">
        <f t="shared" si="1"/>
        <v>54399.514999999999</v>
      </c>
      <c r="U26">
        <f t="shared" si="2"/>
        <v>54693.375194886983</v>
      </c>
    </row>
    <row r="27" spans="1:22" x14ac:dyDescent="0.25">
      <c r="A27" s="5"/>
      <c r="B27" s="5" t="b">
        <v>0</v>
      </c>
      <c r="C27" s="5" t="s">
        <v>197</v>
      </c>
      <c r="D27" s="3">
        <v>43406.532638888901</v>
      </c>
      <c r="E27" s="1" t="s">
        <v>33</v>
      </c>
      <c r="F27" s="2" t="s">
        <v>178</v>
      </c>
      <c r="G27" s="5" t="s">
        <v>23</v>
      </c>
      <c r="H27" s="4">
        <v>893.03399999999999</v>
      </c>
      <c r="I27" s="4">
        <v>10.5673523401873</v>
      </c>
      <c r="J27" s="4" t="s">
        <v>39</v>
      </c>
      <c r="K27" s="2">
        <v>459.53100000000001</v>
      </c>
      <c r="L27" s="2">
        <v>14.0619342493169</v>
      </c>
      <c r="M27" s="2">
        <v>2.89955299304159E-2</v>
      </c>
      <c r="N27" s="4">
        <v>69.081999999999994</v>
      </c>
      <c r="O27" s="4">
        <v>62.783155509761698</v>
      </c>
      <c r="P27" s="4">
        <v>1.4390941082366099E-2</v>
      </c>
      <c r="Q27" s="2">
        <v>120.136</v>
      </c>
      <c r="R27" s="2">
        <v>57.2002989277739</v>
      </c>
      <c r="S27" s="2">
        <v>1.4916569219325901E-2</v>
      </c>
      <c r="U27">
        <f t="shared" si="2"/>
        <v>0</v>
      </c>
    </row>
    <row r="28" spans="1:22" x14ac:dyDescent="0.25">
      <c r="A28" s="5"/>
      <c r="B28" s="5" t="b">
        <v>0</v>
      </c>
      <c r="C28" s="5" t="s">
        <v>24</v>
      </c>
      <c r="D28" s="3">
        <v>43406.534826388903</v>
      </c>
      <c r="E28" s="1" t="s">
        <v>33</v>
      </c>
      <c r="F28" s="2" t="s">
        <v>178</v>
      </c>
      <c r="G28" s="5" t="s">
        <v>73</v>
      </c>
      <c r="H28" s="4">
        <v>1403343.1189999999</v>
      </c>
      <c r="I28" s="4">
        <v>0.75705752992346698</v>
      </c>
      <c r="J28" s="4">
        <v>9.5462871745667197</v>
      </c>
      <c r="K28" s="2">
        <v>2027225.909</v>
      </c>
      <c r="L28" s="2">
        <v>0.84328676273471503</v>
      </c>
      <c r="M28" s="2">
        <v>127.914089626432</v>
      </c>
      <c r="N28" s="4">
        <v>460884.47899999999</v>
      </c>
      <c r="O28" s="4">
        <v>0.80726148387363805</v>
      </c>
      <c r="P28" s="4">
        <v>96.0099791995885</v>
      </c>
      <c r="Q28" s="2">
        <v>773601.29099999997</v>
      </c>
      <c r="R28" s="2">
        <v>1.0630434159848401</v>
      </c>
      <c r="S28" s="2">
        <v>96.053449468613806</v>
      </c>
      <c r="T28">
        <f t="shared" si="1"/>
        <v>1402386.01</v>
      </c>
      <c r="U28">
        <f t="shared" si="2"/>
        <v>1418464.7277948176</v>
      </c>
    </row>
    <row r="29" spans="1:22" x14ac:dyDescent="0.25">
      <c r="A29" s="5"/>
      <c r="B29" s="5" t="b">
        <v>0</v>
      </c>
      <c r="C29" s="5" t="s">
        <v>139</v>
      </c>
      <c r="D29" s="3">
        <v>43406.537048611099</v>
      </c>
      <c r="E29" s="1" t="s">
        <v>33</v>
      </c>
      <c r="F29" s="2" t="s">
        <v>178</v>
      </c>
      <c r="G29" s="5" t="s">
        <v>23</v>
      </c>
      <c r="H29" s="4">
        <v>1021.184</v>
      </c>
      <c r="I29" s="4">
        <v>12.783125354169799</v>
      </c>
      <c r="J29" s="4" t="s">
        <v>39</v>
      </c>
      <c r="K29" s="2">
        <v>565.65499999999997</v>
      </c>
      <c r="L29" s="2">
        <v>18.940107322381699</v>
      </c>
      <c r="M29" s="2">
        <v>3.56917519879821E-2</v>
      </c>
      <c r="N29" s="4">
        <v>86.097999999999999</v>
      </c>
      <c r="O29" s="4">
        <v>32.054642936812698</v>
      </c>
      <c r="P29" s="4">
        <v>1.79356597277084E-2</v>
      </c>
      <c r="Q29" s="2">
        <v>126.14400000000001</v>
      </c>
      <c r="R29" s="2">
        <v>41.695289294976398</v>
      </c>
      <c r="S29" s="2">
        <v>1.5662546677121299E-2</v>
      </c>
      <c r="U29">
        <f t="shared" si="2"/>
        <v>0</v>
      </c>
    </row>
    <row r="30" spans="1:22" x14ac:dyDescent="0.25">
      <c r="A30" s="5"/>
      <c r="B30" s="5" t="b">
        <v>0</v>
      </c>
      <c r="C30" s="5" t="s">
        <v>113</v>
      </c>
      <c r="D30" s="3">
        <v>43406.539236111101</v>
      </c>
      <c r="E30" s="1" t="s">
        <v>33</v>
      </c>
      <c r="F30" s="2" t="s">
        <v>178</v>
      </c>
      <c r="G30" s="5" t="s">
        <v>41</v>
      </c>
      <c r="H30" s="4">
        <v>1375841.754</v>
      </c>
      <c r="I30" s="4">
        <v>0.67411239237398901</v>
      </c>
      <c r="J30" s="4">
        <v>9.3588210413248305</v>
      </c>
      <c r="K30" s="2">
        <v>2022585.709</v>
      </c>
      <c r="L30" s="2">
        <v>0.43720030517286101</v>
      </c>
      <c r="M30" s="2">
        <v>127.62130185371799</v>
      </c>
      <c r="N30" s="4">
        <v>460801.32299999997</v>
      </c>
      <c r="O30" s="4">
        <v>0.87691746980572804</v>
      </c>
      <c r="P30" s="4">
        <v>95.992656407882293</v>
      </c>
      <c r="Q30" s="2">
        <v>772210.05099999998</v>
      </c>
      <c r="R30" s="2">
        <v>0.79037915845055295</v>
      </c>
      <c r="S30" s="2">
        <v>95.880707511492702</v>
      </c>
      <c r="T30">
        <f t="shared" si="1"/>
        <v>1374822.567</v>
      </c>
      <c r="U30">
        <f t="shared" si="2"/>
        <v>1393775.53241971</v>
      </c>
    </row>
    <row r="31" spans="1:22" x14ac:dyDescent="0.25">
      <c r="A31" s="5"/>
      <c r="B31" s="5" t="b">
        <v>0</v>
      </c>
      <c r="C31" s="5" t="s">
        <v>145</v>
      </c>
      <c r="D31" s="3">
        <v>43406.541469907403</v>
      </c>
      <c r="E31" s="1" t="s">
        <v>33</v>
      </c>
      <c r="F31" s="2" t="s">
        <v>178</v>
      </c>
      <c r="G31" s="5" t="s">
        <v>23</v>
      </c>
      <c r="H31" s="4">
        <v>1017.19</v>
      </c>
      <c r="I31" s="4">
        <v>11.841735752742</v>
      </c>
      <c r="J31" s="4" t="s">
        <v>39</v>
      </c>
      <c r="K31" s="2">
        <v>437.50599999999997</v>
      </c>
      <c r="L31" s="2">
        <v>23.2376871245059</v>
      </c>
      <c r="M31" s="2">
        <v>2.76057944246123E-2</v>
      </c>
      <c r="N31" s="4">
        <v>59.067999999999998</v>
      </c>
      <c r="O31" s="4">
        <v>55.037311070028601</v>
      </c>
      <c r="P31" s="4">
        <v>1.2304856660971E-2</v>
      </c>
      <c r="Q31" s="2">
        <v>95.108000000000004</v>
      </c>
      <c r="R31" s="2">
        <v>38.198675312120301</v>
      </c>
      <c r="S31" s="2">
        <v>1.18089920199744E-2</v>
      </c>
      <c r="U31">
        <f t="shared" si="2"/>
        <v>0</v>
      </c>
    </row>
    <row r="32" spans="1:22" x14ac:dyDescent="0.25">
      <c r="A32" s="5"/>
      <c r="B32" s="5" t="b">
        <v>0</v>
      </c>
      <c r="C32" s="5" t="s">
        <v>173</v>
      </c>
      <c r="D32" s="3">
        <v>43406.543657407397</v>
      </c>
      <c r="E32" s="1" t="s">
        <v>33</v>
      </c>
      <c r="F32" s="2" t="s">
        <v>178</v>
      </c>
      <c r="G32" s="5" t="s">
        <v>17</v>
      </c>
      <c r="H32" s="4">
        <v>450365.38199999998</v>
      </c>
      <c r="I32" s="4">
        <v>0.87792507040239098</v>
      </c>
      <c r="J32" s="4">
        <v>3.0502077464727702</v>
      </c>
      <c r="K32" s="2">
        <v>2070686.372</v>
      </c>
      <c r="L32" s="2">
        <v>0.58553268730546604</v>
      </c>
      <c r="M32" s="2">
        <v>130.65636197738601</v>
      </c>
      <c r="N32" s="4">
        <v>472065.772</v>
      </c>
      <c r="O32" s="4">
        <v>1.1986462401573701</v>
      </c>
      <c r="P32" s="4">
        <v>98.339230361796794</v>
      </c>
      <c r="Q32" s="2">
        <v>787610.9</v>
      </c>
      <c r="R32" s="2">
        <v>0.84802621874565598</v>
      </c>
      <c r="S32" s="2">
        <v>97.792938900459305</v>
      </c>
      <c r="T32">
        <f t="shared" si="1"/>
        <v>449388.24</v>
      </c>
      <c r="U32">
        <f t="shared" si="2"/>
        <v>445000.49728851847</v>
      </c>
    </row>
    <row r="33" spans="1:21" x14ac:dyDescent="0.25">
      <c r="A33" s="5"/>
      <c r="B33" s="5" t="b">
        <v>0</v>
      </c>
      <c r="C33" s="5" t="s">
        <v>15</v>
      </c>
      <c r="D33" s="3">
        <v>43406.545891203699</v>
      </c>
      <c r="E33" s="1" t="s">
        <v>33</v>
      </c>
      <c r="F33" s="2" t="s">
        <v>178</v>
      </c>
      <c r="G33" s="5" t="s">
        <v>23</v>
      </c>
      <c r="H33" s="4">
        <v>937.09400000000005</v>
      </c>
      <c r="I33" s="4">
        <v>12.892612272362401</v>
      </c>
      <c r="J33" s="4" t="s">
        <v>39</v>
      </c>
      <c r="K33" s="2">
        <v>494.57499999999999</v>
      </c>
      <c r="L33" s="2">
        <v>29.011148310872102</v>
      </c>
      <c r="M33" s="2">
        <v>3.1206739513407002E-2</v>
      </c>
      <c r="N33" s="4">
        <v>86.100999999999999</v>
      </c>
      <c r="O33" s="4">
        <v>35.187147470010999</v>
      </c>
      <c r="P33" s="4">
        <v>1.7936284678104299E-2</v>
      </c>
      <c r="Q33" s="2">
        <v>140.16200000000001</v>
      </c>
      <c r="R33" s="2">
        <v>28.172411588824499</v>
      </c>
      <c r="S33" s="2">
        <v>1.7403077969294498E-2</v>
      </c>
      <c r="U33">
        <f t="shared" si="2"/>
        <v>0</v>
      </c>
    </row>
    <row r="34" spans="1:21" x14ac:dyDescent="0.25">
      <c r="A34" s="5"/>
      <c r="B34" s="5" t="b">
        <v>0</v>
      </c>
      <c r="C34" s="5" t="s">
        <v>79</v>
      </c>
      <c r="D34" s="3">
        <v>43406.5480902778</v>
      </c>
      <c r="E34" s="1" t="s">
        <v>33</v>
      </c>
      <c r="F34" s="2" t="s">
        <v>178</v>
      </c>
      <c r="G34" s="5" t="s">
        <v>165</v>
      </c>
      <c r="H34" s="4">
        <v>115323.166</v>
      </c>
      <c r="I34" s="4">
        <v>1.24531425690835</v>
      </c>
      <c r="J34" s="4">
        <v>0.76635497384435003</v>
      </c>
      <c r="K34" s="2">
        <v>2089874.254</v>
      </c>
      <c r="L34" s="2">
        <v>0.43807401969646598</v>
      </c>
      <c r="M34" s="2">
        <v>131.86708074680999</v>
      </c>
      <c r="N34" s="4">
        <v>475288.63400000002</v>
      </c>
      <c r="O34" s="4">
        <v>0.68162229841479705</v>
      </c>
      <c r="P34" s="4">
        <v>99.010606656035407</v>
      </c>
      <c r="Q34" s="2">
        <v>797847.11300000001</v>
      </c>
      <c r="R34" s="2">
        <v>0.87986984791148104</v>
      </c>
      <c r="S34" s="2">
        <v>99.063908299792203</v>
      </c>
      <c r="T34">
        <f t="shared" si="1"/>
        <v>114408.099</v>
      </c>
      <c r="U34">
        <f t="shared" si="2"/>
        <v>112250.87422119788</v>
      </c>
    </row>
    <row r="35" spans="1:21" x14ac:dyDescent="0.25">
      <c r="A35" s="5"/>
      <c r="B35" s="5" t="b">
        <v>0</v>
      </c>
      <c r="C35" s="5" t="s">
        <v>200</v>
      </c>
      <c r="D35" s="3">
        <v>43406.550324074102</v>
      </c>
      <c r="E35" s="1" t="s">
        <v>33</v>
      </c>
      <c r="F35" s="2" t="s">
        <v>178</v>
      </c>
      <c r="G35" s="5" t="s">
        <v>23</v>
      </c>
      <c r="H35" s="4">
        <v>893.04</v>
      </c>
      <c r="I35" s="4">
        <v>18.994608474175699</v>
      </c>
      <c r="J35" s="4" t="s">
        <v>39</v>
      </c>
      <c r="K35" s="2">
        <v>414.47699999999998</v>
      </c>
      <c r="L35" s="2">
        <v>21.125227008881101</v>
      </c>
      <c r="M35" s="2">
        <v>2.61527084330959E-2</v>
      </c>
      <c r="N35" s="4">
        <v>54.063000000000002</v>
      </c>
      <c r="O35" s="4">
        <v>61.855831320319098</v>
      </c>
      <c r="P35" s="4">
        <v>1.12622310838707E-2</v>
      </c>
      <c r="Q35" s="2">
        <v>97.113</v>
      </c>
      <c r="R35" s="2">
        <v>35.397956500213397</v>
      </c>
      <c r="S35" s="2">
        <v>1.2057940888629499E-2</v>
      </c>
      <c r="U35">
        <f t="shared" si="2"/>
        <v>0</v>
      </c>
    </row>
    <row r="36" spans="1:21" x14ac:dyDescent="0.25">
      <c r="A36" s="5"/>
      <c r="B36" s="5" t="b">
        <v>0</v>
      </c>
      <c r="C36" s="5" t="s">
        <v>2</v>
      </c>
      <c r="D36" s="3">
        <v>43406.552523148202</v>
      </c>
      <c r="E36" s="1" t="s">
        <v>33</v>
      </c>
      <c r="F36" s="2" t="s">
        <v>178</v>
      </c>
      <c r="G36" s="5" t="s">
        <v>93</v>
      </c>
      <c r="H36" s="4">
        <v>39105.269</v>
      </c>
      <c r="I36" s="4">
        <v>2.1030738393666599</v>
      </c>
      <c r="J36" s="4">
        <v>0.246807146512174</v>
      </c>
      <c r="K36" s="2">
        <v>2056582.2050000001</v>
      </c>
      <c r="L36" s="2">
        <v>0.62716556895710496</v>
      </c>
      <c r="M36" s="2">
        <v>129.766415931544</v>
      </c>
      <c r="N36" s="4">
        <v>468755.13199999998</v>
      </c>
      <c r="O36" s="4">
        <v>1.2154906959035601</v>
      </c>
      <c r="P36" s="4">
        <v>97.6495684356087</v>
      </c>
      <c r="Q36" s="2">
        <v>785898.88</v>
      </c>
      <c r="R36" s="2">
        <v>0.95089411777917199</v>
      </c>
      <c r="S36" s="2">
        <v>97.580367607633903</v>
      </c>
      <c r="T36">
        <f t="shared" si="1"/>
        <v>38203.718000000001</v>
      </c>
      <c r="U36">
        <f t="shared" si="2"/>
        <v>38090.149334422764</v>
      </c>
    </row>
    <row r="37" spans="1:21" x14ac:dyDescent="0.25">
      <c r="A37" s="5"/>
      <c r="B37" s="5" t="b">
        <v>0</v>
      </c>
      <c r="C37" s="5" t="s">
        <v>212</v>
      </c>
      <c r="D37" s="3">
        <v>43406.554756944402</v>
      </c>
      <c r="E37" s="1" t="s">
        <v>33</v>
      </c>
      <c r="F37" s="2" t="s">
        <v>178</v>
      </c>
      <c r="G37" s="5" t="s">
        <v>23</v>
      </c>
      <c r="H37" s="4">
        <v>910.06200000000001</v>
      </c>
      <c r="I37" s="4">
        <v>19.941362801296901</v>
      </c>
      <c r="J37" s="4" t="s">
        <v>39</v>
      </c>
      <c r="K37" s="2">
        <v>583.67600000000004</v>
      </c>
      <c r="L37" s="2">
        <v>18.243862262961802</v>
      </c>
      <c r="M37" s="2">
        <v>3.6828842728054097E-2</v>
      </c>
      <c r="N37" s="4">
        <v>71.081000000000003</v>
      </c>
      <c r="O37" s="4">
        <v>38.969001749592501</v>
      </c>
      <c r="P37" s="4">
        <v>1.48073663628103E-2</v>
      </c>
      <c r="Q37" s="2">
        <v>149.172</v>
      </c>
      <c r="R37" s="2">
        <v>24.598053501725399</v>
      </c>
      <c r="S37" s="2">
        <v>1.8521795827938999E-2</v>
      </c>
      <c r="U37">
        <f t="shared" si="2"/>
        <v>0</v>
      </c>
    </row>
    <row r="38" spans="1:21" x14ac:dyDescent="0.25">
      <c r="A38" s="5"/>
      <c r="B38" s="5" t="b">
        <v>0</v>
      </c>
      <c r="C38" s="5" t="s">
        <v>80</v>
      </c>
      <c r="D38" s="3">
        <v>43406.556956018503</v>
      </c>
      <c r="E38" s="1" t="s">
        <v>33</v>
      </c>
      <c r="F38" s="2" t="s">
        <v>178</v>
      </c>
      <c r="G38" s="5" t="s">
        <v>206</v>
      </c>
      <c r="H38" s="4">
        <v>20865.164000000001</v>
      </c>
      <c r="I38" s="4">
        <v>3.9510964082945002</v>
      </c>
      <c r="J38" s="4">
        <v>0.12247142883866299</v>
      </c>
      <c r="K38" s="2">
        <v>2068795.8870000001</v>
      </c>
      <c r="L38" s="2">
        <v>0.678028205981691</v>
      </c>
      <c r="M38" s="2">
        <v>130.537075978399</v>
      </c>
      <c r="N38" s="4">
        <v>468795.18199999997</v>
      </c>
      <c r="O38" s="4">
        <v>0.57662118844753096</v>
      </c>
      <c r="P38" s="4">
        <v>97.657911523393494</v>
      </c>
      <c r="Q38" s="2">
        <v>784209.11199999996</v>
      </c>
      <c r="R38" s="2">
        <v>0.53735091907257604</v>
      </c>
      <c r="S38" s="2">
        <v>97.370559212676497</v>
      </c>
      <c r="T38">
        <f t="shared" si="1"/>
        <v>19933.077499999999</v>
      </c>
      <c r="U38">
        <f t="shared" si="2"/>
        <v>19756.491844216209</v>
      </c>
    </row>
    <row r="39" spans="1:21" x14ac:dyDescent="0.25">
      <c r="A39" s="5"/>
      <c r="B39" s="5" t="b">
        <v>0</v>
      </c>
      <c r="C39" s="5" t="s">
        <v>29</v>
      </c>
      <c r="D39" s="3">
        <v>43406.559189814798</v>
      </c>
      <c r="E39" s="1" t="s">
        <v>33</v>
      </c>
      <c r="F39" s="2" t="s">
        <v>178</v>
      </c>
      <c r="G39" s="5" t="s">
        <v>23</v>
      </c>
      <c r="H39" s="4">
        <v>954.11099999999999</v>
      </c>
      <c r="I39" s="4">
        <v>9.2425896162682104</v>
      </c>
      <c r="J39" s="4" t="s">
        <v>39</v>
      </c>
      <c r="K39" s="2">
        <v>499.58199999999999</v>
      </c>
      <c r="L39" s="2">
        <v>27.9211634938823</v>
      </c>
      <c r="M39" s="2">
        <v>3.1522671666758102E-2</v>
      </c>
      <c r="N39" s="4">
        <v>86.099000000000004</v>
      </c>
      <c r="O39" s="4">
        <v>49.395615569215003</v>
      </c>
      <c r="P39" s="4">
        <v>1.7935868044506999E-2</v>
      </c>
      <c r="Q39" s="2">
        <v>126.142</v>
      </c>
      <c r="R39" s="2">
        <v>33.920775122748204</v>
      </c>
      <c r="S39" s="2">
        <v>1.56622983490728E-2</v>
      </c>
      <c r="U39">
        <f t="shared" si="2"/>
        <v>0</v>
      </c>
    </row>
    <row r="40" spans="1:21" x14ac:dyDescent="0.25">
      <c r="A40" s="5"/>
      <c r="B40" s="5" t="b">
        <v>0</v>
      </c>
      <c r="C40" s="5" t="s">
        <v>220</v>
      </c>
      <c r="D40" s="3">
        <v>43406.5613773148</v>
      </c>
      <c r="E40" s="1" t="s">
        <v>33</v>
      </c>
      <c r="F40" s="2" t="s">
        <v>178</v>
      </c>
      <c r="G40" s="5" t="s">
        <v>9</v>
      </c>
      <c r="H40" s="4">
        <v>10772.617</v>
      </c>
      <c r="I40" s="4">
        <v>4.1460138197320902</v>
      </c>
      <c r="J40" s="4">
        <v>5.3674452373963497E-2</v>
      </c>
      <c r="K40" s="2">
        <v>2086007.091</v>
      </c>
      <c r="L40" s="2">
        <v>0.95411099118375597</v>
      </c>
      <c r="M40" s="2">
        <v>131.623070134877</v>
      </c>
      <c r="N40" s="4">
        <v>473086.72100000002</v>
      </c>
      <c r="O40" s="4">
        <v>0.90117044317072503</v>
      </c>
      <c r="P40" s="4">
        <v>98.551911189032495</v>
      </c>
      <c r="Q40" s="2">
        <v>794771.52899999998</v>
      </c>
      <c r="R40" s="2">
        <v>0.798984501604589</v>
      </c>
      <c r="S40" s="2">
        <v>98.682031413381395</v>
      </c>
      <c r="T40">
        <f t="shared" si="1"/>
        <v>9847.5414999999994</v>
      </c>
      <c r="U40">
        <f t="shared" si="2"/>
        <v>9679.7726621364</v>
      </c>
    </row>
    <row r="41" spans="1:21" x14ac:dyDescent="0.25">
      <c r="A41" s="5"/>
      <c r="B41" s="5" t="b">
        <v>0</v>
      </c>
      <c r="C41" s="5" t="s">
        <v>38</v>
      </c>
      <c r="D41" s="3">
        <v>43406.563611111102</v>
      </c>
      <c r="E41" s="1" t="s">
        <v>33</v>
      </c>
      <c r="F41" s="2" t="s">
        <v>178</v>
      </c>
      <c r="G41" s="5" t="s">
        <v>23</v>
      </c>
      <c r="H41" s="4">
        <v>896.04</v>
      </c>
      <c r="I41" s="4">
        <v>10.655959349714299</v>
      </c>
      <c r="J41" s="4" t="s">
        <v>39</v>
      </c>
      <c r="K41" s="2">
        <v>571.66200000000003</v>
      </c>
      <c r="L41" s="2">
        <v>15.1211146390373</v>
      </c>
      <c r="M41" s="2">
        <v>3.6070782234672798E-2</v>
      </c>
      <c r="N41" s="4">
        <v>78.09</v>
      </c>
      <c r="O41" s="4">
        <v>49.763682632084901</v>
      </c>
      <c r="P41" s="4">
        <v>1.6267458804347899E-2</v>
      </c>
      <c r="Q41" s="2">
        <v>145.16800000000001</v>
      </c>
      <c r="R41" s="2">
        <v>27.0539716433024</v>
      </c>
      <c r="S41" s="2">
        <v>1.8024643074774499E-2</v>
      </c>
      <c r="U41">
        <f t="shared" si="2"/>
        <v>0</v>
      </c>
    </row>
    <row r="42" spans="1:21" x14ac:dyDescent="0.25">
      <c r="A42" s="5"/>
      <c r="B42" s="5" t="b">
        <v>0</v>
      </c>
      <c r="C42" s="5" t="s">
        <v>114</v>
      </c>
      <c r="D42" s="3">
        <v>43406.565798611096</v>
      </c>
      <c r="E42" s="1" t="s">
        <v>33</v>
      </c>
      <c r="F42" s="2" t="s">
        <v>178</v>
      </c>
      <c r="G42" s="5" t="s">
        <v>110</v>
      </c>
      <c r="H42" s="4">
        <v>7436.0559999999996</v>
      </c>
      <c r="I42" s="4">
        <v>5.49515512838276</v>
      </c>
      <c r="J42" s="4">
        <v>3.0930410796546699E-2</v>
      </c>
      <c r="K42" s="2">
        <v>2066651.5630000001</v>
      </c>
      <c r="L42" s="2">
        <v>0.86566749454453396</v>
      </c>
      <c r="M42" s="2">
        <v>130.40177322249701</v>
      </c>
      <c r="N42" s="4">
        <v>466212.636</v>
      </c>
      <c r="O42" s="4">
        <v>1.04957492823666</v>
      </c>
      <c r="P42" s="4">
        <v>97.119923808380904</v>
      </c>
      <c r="Q42" s="2">
        <v>781514.53099999996</v>
      </c>
      <c r="R42" s="2">
        <v>0.62904452822990298</v>
      </c>
      <c r="S42" s="2">
        <v>97.035989192003498</v>
      </c>
      <c r="T42">
        <f t="shared" si="1"/>
        <v>6565.0429999999997</v>
      </c>
      <c r="U42">
        <f t="shared" si="2"/>
        <v>6513.6352073948929</v>
      </c>
    </row>
    <row r="43" spans="1:21" x14ac:dyDescent="0.25">
      <c r="A43" s="5"/>
      <c r="B43" s="5" t="b">
        <v>0</v>
      </c>
      <c r="C43" s="5" t="s">
        <v>128</v>
      </c>
      <c r="D43" s="3">
        <v>43406.5680208333</v>
      </c>
      <c r="E43" s="1" t="s">
        <v>33</v>
      </c>
      <c r="F43" s="2" t="s">
        <v>178</v>
      </c>
      <c r="G43" s="5" t="s">
        <v>23</v>
      </c>
      <c r="H43" s="4">
        <v>845.98599999999999</v>
      </c>
      <c r="I43" s="4">
        <v>17.107718139233501</v>
      </c>
      <c r="J43" s="4" t="s">
        <v>39</v>
      </c>
      <c r="K43" s="2">
        <v>550.63699999999994</v>
      </c>
      <c r="L43" s="2">
        <v>14.8454687941337</v>
      </c>
      <c r="M43" s="2">
        <v>3.4744144822208799E-2</v>
      </c>
      <c r="N43" s="4">
        <v>88.102000000000004</v>
      </c>
      <c r="O43" s="4">
        <v>51.326131714155103</v>
      </c>
      <c r="P43" s="4">
        <v>1.8353126592145799E-2</v>
      </c>
      <c r="Q43" s="2">
        <v>146.167</v>
      </c>
      <c r="R43" s="2">
        <v>41.752152835281997</v>
      </c>
      <c r="S43" s="2">
        <v>1.8148682935017101E-2</v>
      </c>
      <c r="U43">
        <f t="shared" si="2"/>
        <v>0</v>
      </c>
    </row>
    <row r="44" spans="1:21" x14ac:dyDescent="0.25">
      <c r="A44" s="5"/>
      <c r="B44" s="5" t="b">
        <v>0</v>
      </c>
      <c r="C44" s="5" t="s">
        <v>124</v>
      </c>
      <c r="D44" s="3">
        <v>43406.570231481499</v>
      </c>
      <c r="E44" s="1" t="s">
        <v>33</v>
      </c>
      <c r="F44" s="2" t="s">
        <v>178</v>
      </c>
      <c r="G44" s="5" t="s">
        <v>40</v>
      </c>
      <c r="H44" s="4">
        <v>26322.683000000001</v>
      </c>
      <c r="I44" s="4">
        <v>1.6827100045374701</v>
      </c>
      <c r="J44" s="4">
        <v>0.15967321805982301</v>
      </c>
      <c r="K44" s="2">
        <v>2074972.8060000001</v>
      </c>
      <c r="L44" s="2">
        <v>1.1711761231198099</v>
      </c>
      <c r="M44" s="2">
        <v>130.926827790012</v>
      </c>
      <c r="N44" s="4">
        <v>470869.92099999997</v>
      </c>
      <c r="O44" s="4">
        <v>0.77983412712979105</v>
      </c>
      <c r="P44" s="4">
        <v>98.090114509848505</v>
      </c>
      <c r="Q44" s="2">
        <v>786739.24399999995</v>
      </c>
      <c r="R44" s="2">
        <v>1.0396546463349301</v>
      </c>
      <c r="S44" s="2">
        <v>97.684710583722904</v>
      </c>
      <c r="T44">
        <f t="shared" si="1"/>
        <v>25449.165000000001</v>
      </c>
      <c r="U44">
        <f t="shared" si="2"/>
        <v>25148.625084667372</v>
      </c>
    </row>
    <row r="45" spans="1:21" x14ac:dyDescent="0.25">
      <c r="A45" s="5"/>
      <c r="B45" s="5" t="b">
        <v>0</v>
      </c>
      <c r="C45" s="5" t="s">
        <v>202</v>
      </c>
      <c r="D45" s="3">
        <v>43406.572465277801</v>
      </c>
      <c r="E45" s="1" t="s">
        <v>33</v>
      </c>
      <c r="F45" s="2" t="s">
        <v>178</v>
      </c>
      <c r="G45" s="5" t="s">
        <v>23</v>
      </c>
      <c r="H45" s="4">
        <v>901.05</v>
      </c>
      <c r="I45" s="4">
        <v>12.4619834103872</v>
      </c>
      <c r="J45" s="4" t="s">
        <v>39</v>
      </c>
      <c r="K45" s="2">
        <v>587.67600000000004</v>
      </c>
      <c r="L45" s="2">
        <v>15.4913568116863</v>
      </c>
      <c r="M45" s="2">
        <v>3.7081235101412299E-2</v>
      </c>
      <c r="N45" s="4">
        <v>80.093000000000004</v>
      </c>
      <c r="O45" s="4">
        <v>42.079797473021699</v>
      </c>
      <c r="P45" s="4">
        <v>1.6684717351986698E-2</v>
      </c>
      <c r="Q45" s="2">
        <v>159.18299999999999</v>
      </c>
      <c r="R45" s="2">
        <v>36.728824356856499</v>
      </c>
      <c r="S45" s="2">
        <v>1.97648018748748E-2</v>
      </c>
      <c r="U45">
        <f t="shared" si="2"/>
        <v>0</v>
      </c>
    </row>
    <row r="46" spans="1:21" x14ac:dyDescent="0.25">
      <c r="A46" s="5"/>
      <c r="B46" s="5" t="b">
        <v>0</v>
      </c>
      <c r="C46" s="5" t="s">
        <v>27</v>
      </c>
      <c r="D46" s="3">
        <v>43406.574652777803</v>
      </c>
      <c r="E46" s="1" t="s">
        <v>33</v>
      </c>
      <c r="F46" s="2" t="s">
        <v>178</v>
      </c>
      <c r="G46" s="5" t="s">
        <v>167</v>
      </c>
      <c r="H46" s="4">
        <v>51529.158000000003</v>
      </c>
      <c r="I46" s="4">
        <v>1.5929512995799</v>
      </c>
      <c r="J46" s="4">
        <v>0.33149597670865799</v>
      </c>
      <c r="K46" s="2">
        <v>2067177.9180000001</v>
      </c>
      <c r="L46" s="2">
        <v>0.74888039237830295</v>
      </c>
      <c r="M46" s="2">
        <v>130.434985219417</v>
      </c>
      <c r="N46" s="4">
        <v>471246.91899999999</v>
      </c>
      <c r="O46" s="4">
        <v>0.50258660956983603</v>
      </c>
      <c r="P46" s="4">
        <v>98.168649526295198</v>
      </c>
      <c r="Q46" s="2">
        <v>787054.53599999996</v>
      </c>
      <c r="R46" s="2">
        <v>0.56204717679725902</v>
      </c>
      <c r="S46" s="2">
        <v>97.723858507262094</v>
      </c>
      <c r="T46">
        <f t="shared" si="1"/>
        <v>50655.142500000002</v>
      </c>
      <c r="U46">
        <f t="shared" si="2"/>
        <v>50245.688620368717</v>
      </c>
    </row>
    <row r="47" spans="1:21" x14ac:dyDescent="0.25">
      <c r="A47" s="5"/>
      <c r="B47" s="5" t="b">
        <v>0</v>
      </c>
      <c r="C47" s="5" t="s">
        <v>196</v>
      </c>
      <c r="D47" s="3">
        <v>43406.576874999999</v>
      </c>
      <c r="E47" s="1" t="s">
        <v>33</v>
      </c>
      <c r="F47" s="2" t="s">
        <v>178</v>
      </c>
      <c r="G47" s="5" t="s">
        <v>23</v>
      </c>
      <c r="H47" s="4">
        <v>846.98099999999999</v>
      </c>
      <c r="I47" s="4">
        <v>7.9631724929873497</v>
      </c>
      <c r="J47" s="4" t="s">
        <v>39</v>
      </c>
      <c r="K47" s="2">
        <v>642.75</v>
      </c>
      <c r="L47" s="2">
        <v>22.522904728409099</v>
      </c>
      <c r="M47" s="2">
        <v>4.0556299493994599E-2</v>
      </c>
      <c r="N47" s="4">
        <v>97.111000000000004</v>
      </c>
      <c r="O47" s="4">
        <v>54.127016101793302</v>
      </c>
      <c r="P47" s="4">
        <v>2.02298526309263E-2</v>
      </c>
      <c r="Q47" s="2">
        <v>139.161</v>
      </c>
      <c r="R47" s="2">
        <v>34.991863052693603</v>
      </c>
      <c r="S47" s="2">
        <v>1.7278789781003299E-2</v>
      </c>
      <c r="U47">
        <f t="shared" si="2"/>
        <v>0</v>
      </c>
    </row>
    <row r="48" spans="1:21" x14ac:dyDescent="0.25">
      <c r="A48" s="5"/>
      <c r="B48" s="5" t="b">
        <v>0</v>
      </c>
      <c r="C48" s="5" t="s">
        <v>58</v>
      </c>
      <c r="D48" s="3">
        <v>43406.579074074099</v>
      </c>
      <c r="E48" s="1" t="s">
        <v>33</v>
      </c>
      <c r="F48" s="2" t="s">
        <v>178</v>
      </c>
      <c r="G48" s="5" t="s">
        <v>48</v>
      </c>
      <c r="H48" s="4">
        <v>897732.41500000004</v>
      </c>
      <c r="I48" s="4">
        <v>1.03893474844083</v>
      </c>
      <c r="J48" s="4">
        <v>6.0997352087063703</v>
      </c>
      <c r="K48" s="2">
        <v>2080689.2560000001</v>
      </c>
      <c r="L48" s="2">
        <v>0.75191259245127195</v>
      </c>
      <c r="M48" s="2">
        <v>131.28752488568301</v>
      </c>
      <c r="N48" s="4">
        <v>471060.94900000002</v>
      </c>
      <c r="O48" s="4">
        <v>0.67279695383591598</v>
      </c>
      <c r="P48" s="4">
        <v>98.129908851255607</v>
      </c>
      <c r="Q48" s="2">
        <v>786341.80599999998</v>
      </c>
      <c r="R48" s="2">
        <v>0.80855800109791298</v>
      </c>
      <c r="S48" s="2">
        <v>97.6353630822463</v>
      </c>
      <c r="T48">
        <f t="shared" si="1"/>
        <v>896815.84550000005</v>
      </c>
      <c r="U48">
        <f t="shared" si="2"/>
        <v>883790.16991602071</v>
      </c>
    </row>
    <row r="49" spans="1:21" x14ac:dyDescent="0.25">
      <c r="A49" s="5"/>
      <c r="B49" s="5" t="b">
        <v>0</v>
      </c>
      <c r="C49" s="5" t="s">
        <v>132</v>
      </c>
      <c r="D49" s="3">
        <v>43406.581296296303</v>
      </c>
      <c r="E49" s="1" t="s">
        <v>33</v>
      </c>
      <c r="F49" s="2" t="s">
        <v>178</v>
      </c>
      <c r="G49" s="5" t="s">
        <v>23</v>
      </c>
      <c r="H49" s="4">
        <v>986.15800000000002</v>
      </c>
      <c r="I49" s="4">
        <v>8.3889324771201395</v>
      </c>
      <c r="J49" s="4" t="s">
        <v>39</v>
      </c>
      <c r="K49" s="2">
        <v>553.64300000000003</v>
      </c>
      <c r="L49" s="2">
        <v>11.6589748168635</v>
      </c>
      <c r="M49" s="2">
        <v>3.4933817690787398E-2</v>
      </c>
      <c r="N49" s="4">
        <v>67.076999999999998</v>
      </c>
      <c r="O49" s="4">
        <v>49.274011672890303</v>
      </c>
      <c r="P49" s="4">
        <v>1.39732659011301E-2</v>
      </c>
      <c r="Q49" s="2">
        <v>120.13500000000001</v>
      </c>
      <c r="R49" s="2">
        <v>44.792471846006499</v>
      </c>
      <c r="S49" s="2">
        <v>1.4916445055301601E-2</v>
      </c>
      <c r="U49">
        <f t="shared" si="2"/>
        <v>0</v>
      </c>
    </row>
    <row r="50" spans="1:21" x14ac:dyDescent="0.25">
      <c r="A50" s="5"/>
      <c r="B50" s="5" t="b">
        <v>0</v>
      </c>
      <c r="C50" s="5" t="s">
        <v>180</v>
      </c>
      <c r="D50" s="3">
        <v>43406.583495370403</v>
      </c>
      <c r="E50" s="1" t="s">
        <v>33</v>
      </c>
      <c r="F50" s="2" t="s">
        <v>178</v>
      </c>
      <c r="G50" s="5" t="s">
        <v>14</v>
      </c>
      <c r="H50" s="4">
        <v>1211242.95</v>
      </c>
      <c r="I50" s="4">
        <v>0.80736436227352004</v>
      </c>
      <c r="J50" s="4">
        <v>8.23681486737234</v>
      </c>
      <c r="K50" s="2">
        <v>2058622.058</v>
      </c>
      <c r="L50" s="2">
        <v>0.69721741736794396</v>
      </c>
      <c r="M50" s="2">
        <v>129.895126766537</v>
      </c>
      <c r="N50" s="4">
        <v>468516.09299999999</v>
      </c>
      <c r="O50" s="4">
        <v>0.79267861274685003</v>
      </c>
      <c r="P50" s="4">
        <v>97.599772596383005</v>
      </c>
      <c r="Q50" s="2">
        <v>778388.63600000006</v>
      </c>
      <c r="R50" s="2">
        <v>0.69652408312747205</v>
      </c>
      <c r="S50" s="2">
        <v>96.647865489367703</v>
      </c>
      <c r="T50">
        <f t="shared" si="1"/>
        <v>1210266.808</v>
      </c>
      <c r="U50">
        <f t="shared" si="2"/>
        <v>1205473.3653938614</v>
      </c>
    </row>
    <row r="51" spans="1:21" x14ac:dyDescent="0.25">
      <c r="A51" s="5"/>
      <c r="B51" s="5" t="b">
        <v>0</v>
      </c>
      <c r="C51" s="5" t="s">
        <v>119</v>
      </c>
      <c r="D51" s="3">
        <v>43406.585717592599</v>
      </c>
      <c r="E51" s="1" t="s">
        <v>33</v>
      </c>
      <c r="F51" s="2" t="s">
        <v>178</v>
      </c>
      <c r="G51" s="5" t="s">
        <v>23</v>
      </c>
      <c r="H51" s="4">
        <v>966.12599999999998</v>
      </c>
      <c r="I51" s="4">
        <v>12.0974448832992</v>
      </c>
      <c r="J51" s="4" t="s">
        <v>39</v>
      </c>
      <c r="K51" s="2">
        <v>538.62099999999998</v>
      </c>
      <c r="L51" s="2">
        <v>28.296284786230199</v>
      </c>
      <c r="M51" s="2">
        <v>3.3985958132640701E-2</v>
      </c>
      <c r="N51" s="4">
        <v>65.075000000000003</v>
      </c>
      <c r="O51" s="4">
        <v>59.030792934231002</v>
      </c>
      <c r="P51" s="4">
        <v>1.3556215670290001E-2</v>
      </c>
      <c r="Q51" s="2">
        <v>113.129</v>
      </c>
      <c r="R51" s="2">
        <v>44.944043537657898</v>
      </c>
      <c r="S51" s="2">
        <v>1.4046551901287899E-2</v>
      </c>
      <c r="U51">
        <f t="shared" si="2"/>
        <v>0</v>
      </c>
    </row>
    <row r="52" spans="1:21" x14ac:dyDescent="0.25">
      <c r="A52" s="5"/>
      <c r="B52" s="5" t="b">
        <v>0</v>
      </c>
      <c r="C52" s="5" t="s">
        <v>101</v>
      </c>
      <c r="D52" s="3">
        <v>43406.587905092601</v>
      </c>
      <c r="E52" s="1" t="s">
        <v>33</v>
      </c>
      <c r="F52" s="2" t="s">
        <v>178</v>
      </c>
      <c r="G52" s="5" t="s">
        <v>111</v>
      </c>
      <c r="H52" s="4">
        <v>645744.09199999995</v>
      </c>
      <c r="I52" s="4">
        <v>0.91496354527454504</v>
      </c>
      <c r="J52" s="4">
        <v>4.3820285954193503</v>
      </c>
      <c r="K52" s="2">
        <v>2069947.43</v>
      </c>
      <c r="L52" s="2">
        <v>0.83689090270137201</v>
      </c>
      <c r="M52" s="2">
        <v>130.60973614609799</v>
      </c>
      <c r="N52" s="4">
        <v>468049.08799999999</v>
      </c>
      <c r="O52" s="4">
        <v>1.26215071121536</v>
      </c>
      <c r="P52" s="4">
        <v>97.502487609842802</v>
      </c>
      <c r="Q52" s="2">
        <v>783354.19</v>
      </c>
      <c r="R52" s="2">
        <v>1.0048028498673001</v>
      </c>
      <c r="S52" s="2">
        <v>97.264408656722196</v>
      </c>
      <c r="T52">
        <f t="shared" si="1"/>
        <v>644782.97199999995</v>
      </c>
      <c r="U52">
        <f t="shared" si="2"/>
        <v>638715.36267254723</v>
      </c>
    </row>
    <row r="53" spans="1:21" x14ac:dyDescent="0.25">
      <c r="A53" s="5"/>
      <c r="B53" s="5" t="b">
        <v>0</v>
      </c>
      <c r="C53" s="5" t="s">
        <v>170</v>
      </c>
      <c r="D53" s="3">
        <v>43406.590138888903</v>
      </c>
      <c r="E53" s="1" t="s">
        <v>33</v>
      </c>
      <c r="F53" s="2" t="s">
        <v>178</v>
      </c>
      <c r="G53" s="5" t="s">
        <v>23</v>
      </c>
      <c r="H53" s="4">
        <v>956.11400000000003</v>
      </c>
      <c r="I53" s="4">
        <v>9.7011924849373194</v>
      </c>
      <c r="J53" s="4" t="s">
        <v>39</v>
      </c>
      <c r="K53" s="2">
        <v>618.71500000000003</v>
      </c>
      <c r="L53" s="2">
        <v>15.347058976037401</v>
      </c>
      <c r="M53" s="2">
        <v>3.9039736820578499E-2</v>
      </c>
      <c r="N53" s="4">
        <v>84.097999999999999</v>
      </c>
      <c r="O53" s="4">
        <v>29.2691122764585</v>
      </c>
      <c r="P53" s="4">
        <v>1.75190261304655E-2</v>
      </c>
      <c r="Q53" s="2">
        <v>153.17500000000001</v>
      </c>
      <c r="R53" s="2">
        <v>37.236090876333797</v>
      </c>
      <c r="S53" s="2">
        <v>1.9018824417079399E-2</v>
      </c>
      <c r="U53">
        <f t="shared" si="2"/>
        <v>0</v>
      </c>
    </row>
    <row r="54" spans="1:21" x14ac:dyDescent="0.25">
      <c r="A54" s="5"/>
      <c r="B54" s="5" t="b">
        <v>0</v>
      </c>
      <c r="C54" s="5" t="s">
        <v>159</v>
      </c>
      <c r="D54" s="3">
        <v>43406.592337962997</v>
      </c>
      <c r="E54" s="1" t="s">
        <v>33</v>
      </c>
      <c r="F54" s="2" t="s">
        <v>178</v>
      </c>
      <c r="G54" s="5" t="s">
        <v>11</v>
      </c>
      <c r="H54" s="4">
        <v>246891.155</v>
      </c>
      <c r="I54" s="4">
        <v>1.16242568024352</v>
      </c>
      <c r="J54" s="4">
        <v>1.6632028996197601</v>
      </c>
      <c r="K54" s="2">
        <v>2058884.2960000001</v>
      </c>
      <c r="L54" s="2">
        <v>1.01645569621196</v>
      </c>
      <c r="M54" s="2">
        <v>129.911673484338</v>
      </c>
      <c r="N54" s="4">
        <v>464908.27600000001</v>
      </c>
      <c r="O54" s="4">
        <v>0.95099647554661704</v>
      </c>
      <c r="P54" s="4">
        <v>96.848203708930996</v>
      </c>
      <c r="Q54" s="2">
        <v>780437.76899999997</v>
      </c>
      <c r="R54" s="2">
        <v>1.07407746079289</v>
      </c>
      <c r="S54" s="2">
        <v>96.902294088905805</v>
      </c>
      <c r="T54">
        <f t="shared" si="1"/>
        <v>245941.04749999999</v>
      </c>
      <c r="U54">
        <f t="shared" si="2"/>
        <v>244935.76002477657</v>
      </c>
    </row>
    <row r="55" spans="1:21" x14ac:dyDescent="0.25">
      <c r="A55" s="5"/>
      <c r="B55" s="5" t="b">
        <v>0</v>
      </c>
      <c r="C55" s="5" t="s">
        <v>168</v>
      </c>
      <c r="D55" s="3">
        <v>43406.5945601852</v>
      </c>
      <c r="E55" s="1" t="s">
        <v>33</v>
      </c>
      <c r="F55" s="2" t="s">
        <v>178</v>
      </c>
      <c r="G55" s="5" t="s">
        <v>23</v>
      </c>
      <c r="H55" s="4">
        <v>944.101</v>
      </c>
      <c r="I55" s="4">
        <v>14.9148560939718</v>
      </c>
      <c r="J55" s="4" t="s">
        <v>39</v>
      </c>
      <c r="K55" s="2">
        <v>645.75</v>
      </c>
      <c r="L55" s="2">
        <v>14.158231879744401</v>
      </c>
      <c r="M55" s="2">
        <v>4.0745593774013197E-2</v>
      </c>
      <c r="N55" s="4">
        <v>64.072000000000003</v>
      </c>
      <c r="O55" s="4">
        <v>46.119487248758603</v>
      </c>
      <c r="P55" s="4">
        <v>1.33472739212727E-2</v>
      </c>
      <c r="Q55" s="2">
        <v>140.161</v>
      </c>
      <c r="R55" s="2">
        <v>28.572697098120699</v>
      </c>
      <c r="S55" s="2">
        <v>1.74029538052702E-2</v>
      </c>
      <c r="U55">
        <f t="shared" si="2"/>
        <v>0</v>
      </c>
    </row>
    <row r="56" spans="1:21" x14ac:dyDescent="0.25">
      <c r="A56" s="5"/>
      <c r="B56" s="5" t="b">
        <v>0</v>
      </c>
      <c r="C56" s="5" t="s">
        <v>190</v>
      </c>
      <c r="D56" s="3">
        <v>43406.596759259301</v>
      </c>
      <c r="E56" s="1" t="s">
        <v>33</v>
      </c>
      <c r="F56" s="2" t="s">
        <v>178</v>
      </c>
      <c r="G56" s="5" t="s">
        <v>203</v>
      </c>
      <c r="H56" s="4">
        <v>93630.407999999996</v>
      </c>
      <c r="I56" s="4">
        <v>1.1751099064852699</v>
      </c>
      <c r="J56" s="4">
        <v>0.61848386047916903</v>
      </c>
      <c r="K56" s="2">
        <v>2064470.875</v>
      </c>
      <c r="L56" s="2">
        <v>0.791313485839371</v>
      </c>
      <c r="M56" s="2">
        <v>130.26417596752901</v>
      </c>
      <c r="N56" s="4">
        <v>468097.97700000001</v>
      </c>
      <c r="O56" s="4">
        <v>0.86630992612195801</v>
      </c>
      <c r="P56" s="4">
        <v>97.512672009810601</v>
      </c>
      <c r="Q56" s="2">
        <v>779146.897</v>
      </c>
      <c r="R56" s="2">
        <v>0.54396603755055795</v>
      </c>
      <c r="S56" s="2">
        <v>96.742014226572294</v>
      </c>
      <c r="T56">
        <f t="shared" si="1"/>
        <v>92695.315999999992</v>
      </c>
      <c r="U56">
        <f t="shared" si="2"/>
        <v>92066.608956086478</v>
      </c>
    </row>
    <row r="57" spans="1:21" x14ac:dyDescent="0.25">
      <c r="A57" s="5"/>
      <c r="B57" s="5" t="b">
        <v>0</v>
      </c>
      <c r="C57" s="5" t="s">
        <v>13</v>
      </c>
      <c r="D57" s="3">
        <v>43406.598981481497</v>
      </c>
      <c r="E57" s="1" t="s">
        <v>33</v>
      </c>
      <c r="F57" s="2" t="s">
        <v>178</v>
      </c>
      <c r="G57" s="5" t="s">
        <v>23</v>
      </c>
      <c r="H57" s="4">
        <v>926.08299999999997</v>
      </c>
      <c r="I57" s="4">
        <v>10.8867129643645</v>
      </c>
      <c r="J57" s="4" t="s">
        <v>39</v>
      </c>
      <c r="K57" s="2">
        <v>560.65599999999995</v>
      </c>
      <c r="L57" s="2">
        <v>18.709057378318601</v>
      </c>
      <c r="M57" s="2">
        <v>3.5376324619377703E-2</v>
      </c>
      <c r="N57" s="4">
        <v>80.093000000000004</v>
      </c>
      <c r="O57" s="4">
        <v>40.827123096070501</v>
      </c>
      <c r="P57" s="4">
        <v>1.6684717351986698E-2</v>
      </c>
      <c r="Q57" s="2">
        <v>117.133</v>
      </c>
      <c r="R57" s="2">
        <v>36.9382449305742</v>
      </c>
      <c r="S57" s="2">
        <v>1.45437046544525E-2</v>
      </c>
      <c r="U57">
        <f t="shared" si="2"/>
        <v>0</v>
      </c>
    </row>
    <row r="58" spans="1:21" x14ac:dyDescent="0.25">
      <c r="A58" s="5"/>
      <c r="B58" s="5" t="b">
        <v>0</v>
      </c>
      <c r="C58" s="5" t="s">
        <v>81</v>
      </c>
      <c r="D58" s="3">
        <v>43406.601180555597</v>
      </c>
      <c r="E58" s="1" t="s">
        <v>33</v>
      </c>
      <c r="F58" s="2" t="s">
        <v>178</v>
      </c>
      <c r="G58" s="5" t="s">
        <v>92</v>
      </c>
      <c r="H58" s="4">
        <v>39540.807999999997</v>
      </c>
      <c r="I58" s="4">
        <v>2.1583706636195199</v>
      </c>
      <c r="J58" s="4">
        <v>0.24977604686334001</v>
      </c>
      <c r="K58" s="2">
        <v>2046165.273</v>
      </c>
      <c r="L58" s="2">
        <v>0.75070657411578101</v>
      </c>
      <c r="M58" s="2">
        <v>129.10912738389601</v>
      </c>
      <c r="N58" s="4">
        <v>462979.571</v>
      </c>
      <c r="O58" s="4">
        <v>0.95469705232292801</v>
      </c>
      <c r="P58" s="4">
        <v>96.446422057845894</v>
      </c>
      <c r="Q58" s="2">
        <v>775143.18400000001</v>
      </c>
      <c r="R58" s="2">
        <v>0.52407096799346897</v>
      </c>
      <c r="S58" s="2">
        <v>96.244897108482704</v>
      </c>
      <c r="T58">
        <f t="shared" si="1"/>
        <v>38762.902499999997</v>
      </c>
      <c r="U58">
        <f t="shared" si="2"/>
        <v>38844.425033551299</v>
      </c>
    </row>
    <row r="59" spans="1:21" x14ac:dyDescent="0.25">
      <c r="A59" s="5"/>
      <c r="B59" s="5" t="b">
        <v>0</v>
      </c>
      <c r="C59" s="5" t="s">
        <v>129</v>
      </c>
      <c r="D59" s="3">
        <v>43406.603402777801</v>
      </c>
      <c r="E59" s="1" t="s">
        <v>33</v>
      </c>
      <c r="F59" s="2" t="s">
        <v>178</v>
      </c>
      <c r="G59" s="5" t="s">
        <v>23</v>
      </c>
      <c r="H59" s="4">
        <v>629.72799999999995</v>
      </c>
      <c r="I59" s="4">
        <v>16.614077654566302</v>
      </c>
      <c r="J59" s="4" t="s">
        <v>39</v>
      </c>
      <c r="K59" s="2">
        <v>506.58100000000002</v>
      </c>
      <c r="L59" s="2">
        <v>19.658198415686901</v>
      </c>
      <c r="M59" s="2">
        <v>3.1964295222041597E-2</v>
      </c>
      <c r="N59" s="4">
        <v>67.076999999999998</v>
      </c>
      <c r="O59" s="4">
        <v>56.7489553585823</v>
      </c>
      <c r="P59" s="4">
        <v>1.39732659011301E-2</v>
      </c>
      <c r="Q59" s="2">
        <v>118.13500000000001</v>
      </c>
      <c r="R59" s="2">
        <v>30.370779551763601</v>
      </c>
      <c r="S59" s="2">
        <v>1.46681170067679E-2</v>
      </c>
      <c r="U59">
        <f t="shared" si="2"/>
        <v>0</v>
      </c>
    </row>
    <row r="60" spans="1:21" x14ac:dyDescent="0.25">
      <c r="A60" s="5"/>
      <c r="B60" s="5" t="b">
        <v>0</v>
      </c>
      <c r="C60" s="5" t="s">
        <v>135</v>
      </c>
      <c r="D60" s="3">
        <v>43406.605590277803</v>
      </c>
      <c r="E60" s="1" t="s">
        <v>33</v>
      </c>
      <c r="F60" s="2" t="s">
        <v>178</v>
      </c>
      <c r="G60" s="5" t="s">
        <v>149</v>
      </c>
      <c r="H60" s="4">
        <v>21128.791000000001</v>
      </c>
      <c r="I60" s="4">
        <v>1.83379942687276</v>
      </c>
      <c r="J60" s="4">
        <v>0.12426847179664501</v>
      </c>
      <c r="K60" s="2">
        <v>2060351.6310000001</v>
      </c>
      <c r="L60" s="2">
        <v>0.67960083853958098</v>
      </c>
      <c r="M60" s="2">
        <v>130.00425952512799</v>
      </c>
      <c r="N60" s="4">
        <v>466130.30499999999</v>
      </c>
      <c r="O60" s="4">
        <v>1.2451867568566899</v>
      </c>
      <c r="P60" s="4">
        <v>97.102772878033605</v>
      </c>
      <c r="Q60" s="2">
        <v>779191.96100000001</v>
      </c>
      <c r="R60" s="2">
        <v>0.89397514775588605</v>
      </c>
      <c r="S60" s="2">
        <v>96.747609554161897</v>
      </c>
      <c r="T60">
        <f t="shared" si="1"/>
        <v>20476.532999999999</v>
      </c>
      <c r="U60">
        <f t="shared" si="2"/>
        <v>20378.311577119424</v>
      </c>
    </row>
    <row r="61" spans="1:21" x14ac:dyDescent="0.25">
      <c r="A61" s="5"/>
      <c r="B61" s="5" t="b">
        <v>0</v>
      </c>
      <c r="C61" s="5" t="s">
        <v>20</v>
      </c>
      <c r="D61" s="3">
        <v>43406.607812499999</v>
      </c>
      <c r="E61" s="1" t="s">
        <v>33</v>
      </c>
      <c r="F61" s="2" t="s">
        <v>178</v>
      </c>
      <c r="G61" s="5" t="s">
        <v>23</v>
      </c>
      <c r="H61" s="4">
        <v>674.78800000000001</v>
      </c>
      <c r="I61" s="4">
        <v>9.3616881765742797</v>
      </c>
      <c r="J61" s="4" t="s">
        <v>39</v>
      </c>
      <c r="K61" s="2">
        <v>652.75199999999995</v>
      </c>
      <c r="L61" s="2">
        <v>16.767170723997001</v>
      </c>
      <c r="M61" s="2">
        <v>4.11874066235767E-2</v>
      </c>
      <c r="N61" s="4">
        <v>102.11799999999999</v>
      </c>
      <c r="O61" s="4">
        <v>44.280985366906698</v>
      </c>
      <c r="P61" s="4">
        <v>2.1272894841623799E-2</v>
      </c>
      <c r="Q61" s="2">
        <v>127.146</v>
      </c>
      <c r="R61" s="2">
        <v>49.391515420121102</v>
      </c>
      <c r="S61" s="2">
        <v>1.5786959029436699E-2</v>
      </c>
      <c r="U61">
        <f t="shared" si="2"/>
        <v>0</v>
      </c>
    </row>
    <row r="62" spans="1:21" x14ac:dyDescent="0.25">
      <c r="A62" s="5"/>
      <c r="B62" s="5" t="b">
        <v>0</v>
      </c>
      <c r="C62" s="5" t="s">
        <v>12</v>
      </c>
      <c r="D62" s="3">
        <v>43406.61</v>
      </c>
      <c r="E62" s="1" t="s">
        <v>33</v>
      </c>
      <c r="F62" s="2" t="s">
        <v>178</v>
      </c>
      <c r="G62" s="5" t="s">
        <v>70</v>
      </c>
      <c r="H62" s="4">
        <v>13398.370999999999</v>
      </c>
      <c r="I62" s="4">
        <v>2.5524652928579399</v>
      </c>
      <c r="J62" s="4">
        <v>7.1573198462546506E-2</v>
      </c>
      <c r="K62" s="2">
        <v>2058807.3430000001</v>
      </c>
      <c r="L62" s="2">
        <v>0.49536363843521403</v>
      </c>
      <c r="M62" s="2">
        <v>129.906817896761</v>
      </c>
      <c r="N62" s="4">
        <v>466506.79599999997</v>
      </c>
      <c r="O62" s="4">
        <v>0.96615279858515402</v>
      </c>
      <c r="P62" s="4">
        <v>97.181202277863306</v>
      </c>
      <c r="Q62" s="2">
        <v>777413.54599999997</v>
      </c>
      <c r="R62" s="2">
        <v>0.70283134028610805</v>
      </c>
      <c r="S62" s="2">
        <v>96.526794390945298</v>
      </c>
      <c r="T62">
        <f t="shared" si="1"/>
        <v>12741.107999999998</v>
      </c>
      <c r="U62">
        <f t="shared" si="2"/>
        <v>12689.502826378082</v>
      </c>
    </row>
    <row r="63" spans="1:21" x14ac:dyDescent="0.25">
      <c r="A63" s="5"/>
      <c r="B63" s="5" t="b">
        <v>0</v>
      </c>
      <c r="C63" s="5" t="s">
        <v>16</v>
      </c>
      <c r="D63" s="3">
        <v>43406.612222222197</v>
      </c>
      <c r="E63" s="1" t="s">
        <v>33</v>
      </c>
      <c r="F63" s="2" t="s">
        <v>178</v>
      </c>
      <c r="G63" s="5" t="s">
        <v>23</v>
      </c>
      <c r="H63" s="4">
        <v>639.73800000000006</v>
      </c>
      <c r="I63" s="4">
        <v>12.310142638838601</v>
      </c>
      <c r="J63" s="4" t="s">
        <v>39</v>
      </c>
      <c r="K63" s="2">
        <v>682.79399999999998</v>
      </c>
      <c r="L63" s="2">
        <v>13.001425721426401</v>
      </c>
      <c r="M63" s="2">
        <v>4.3082999543683401E-2</v>
      </c>
      <c r="N63" s="4">
        <v>91.103999999999999</v>
      </c>
      <c r="O63" s="4">
        <v>42.859378407335299</v>
      </c>
      <c r="P63" s="4">
        <v>1.8978493621607299E-2</v>
      </c>
      <c r="Q63" s="2">
        <v>151.17400000000001</v>
      </c>
      <c r="R63" s="2">
        <v>40.759276388042998</v>
      </c>
      <c r="S63" s="2">
        <v>1.87703722045213E-2</v>
      </c>
      <c r="U63">
        <f t="shared" si="2"/>
        <v>0</v>
      </c>
    </row>
    <row r="64" spans="1:21" x14ac:dyDescent="0.25">
      <c r="A64" s="5"/>
      <c r="B64" s="5" t="b">
        <v>0</v>
      </c>
      <c r="C64" s="5" t="s">
        <v>218</v>
      </c>
      <c r="D64" s="3">
        <v>43406.614421296297</v>
      </c>
      <c r="E64" s="1" t="s">
        <v>33</v>
      </c>
      <c r="F64" s="2" t="s">
        <v>178</v>
      </c>
      <c r="G64" s="5" t="s">
        <v>213</v>
      </c>
      <c r="H64" s="4">
        <v>30570.5</v>
      </c>
      <c r="I64" s="4">
        <v>1.95252225833521</v>
      </c>
      <c r="J64" s="4">
        <v>0.18862893817441301</v>
      </c>
      <c r="K64" s="2">
        <v>2050760.297</v>
      </c>
      <c r="L64" s="2">
        <v>0.99753434284945997</v>
      </c>
      <c r="M64" s="2">
        <v>129.39906463714499</v>
      </c>
      <c r="N64" s="4">
        <v>466277.67</v>
      </c>
      <c r="O64" s="4">
        <v>1.10485153150483</v>
      </c>
      <c r="P64" s="4">
        <v>97.133471483062394</v>
      </c>
      <c r="Q64" s="2">
        <v>778272.01199999999</v>
      </c>
      <c r="R64" s="2">
        <v>0.57740050484920002</v>
      </c>
      <c r="S64" s="2">
        <v>96.633384984201598</v>
      </c>
      <c r="T64">
        <f t="shared" si="1"/>
        <v>29895.217000000001</v>
      </c>
      <c r="U64">
        <f t="shared" si="2"/>
        <v>29890.964423817954</v>
      </c>
    </row>
    <row r="65" spans="1:21" x14ac:dyDescent="0.25">
      <c r="A65" s="5"/>
      <c r="B65" s="5" t="b">
        <v>0</v>
      </c>
      <c r="C65" s="5" t="s">
        <v>100</v>
      </c>
      <c r="D65" s="3">
        <v>43406.6166435185</v>
      </c>
      <c r="E65" s="1" t="s">
        <v>33</v>
      </c>
      <c r="F65" s="2" t="s">
        <v>178</v>
      </c>
      <c r="G65" s="5" t="s">
        <v>23</v>
      </c>
      <c r="H65" s="4">
        <v>710.82799999999997</v>
      </c>
      <c r="I65" s="4">
        <v>8.7334663597093805</v>
      </c>
      <c r="J65" s="4" t="s">
        <v>39</v>
      </c>
      <c r="K65" s="2">
        <v>718.83399999999995</v>
      </c>
      <c r="L65" s="2">
        <v>20.905118607514499</v>
      </c>
      <c r="M65" s="2">
        <v>4.53570548276407E-2</v>
      </c>
      <c r="N65" s="4">
        <v>117.13500000000001</v>
      </c>
      <c r="O65" s="4">
        <v>45.056044894051603</v>
      </c>
      <c r="P65" s="4">
        <v>2.4401188206521901E-2</v>
      </c>
      <c r="Q65" s="2">
        <v>177.20699999999999</v>
      </c>
      <c r="R65" s="2">
        <v>37.575367088661302</v>
      </c>
      <c r="S65" s="2">
        <v>2.2002734248261002E-2</v>
      </c>
      <c r="U65">
        <f t="shared" si="2"/>
        <v>0</v>
      </c>
    </row>
    <row r="66" spans="1:21" x14ac:dyDescent="0.25">
      <c r="A66" s="5"/>
      <c r="B66" s="5" t="b">
        <v>0</v>
      </c>
      <c r="C66" s="5" t="s">
        <v>46</v>
      </c>
      <c r="D66" s="3">
        <v>43406.618842592601</v>
      </c>
      <c r="E66" s="1" t="s">
        <v>33</v>
      </c>
      <c r="F66" s="2" t="s">
        <v>178</v>
      </c>
      <c r="G66" s="5" t="s">
        <v>76</v>
      </c>
      <c r="H66" s="4">
        <v>38700.800999999999</v>
      </c>
      <c r="I66" s="4">
        <v>1.97894445846189</v>
      </c>
      <c r="J66" s="4">
        <v>0.24405004511084</v>
      </c>
      <c r="K66" s="2">
        <v>2064940.1969999999</v>
      </c>
      <c r="L66" s="2">
        <v>1.1780723636589401</v>
      </c>
      <c r="M66" s="2">
        <v>130.293789290891</v>
      </c>
      <c r="N66" s="4">
        <v>467185.25099999999</v>
      </c>
      <c r="O66" s="4">
        <v>0.81452459611821404</v>
      </c>
      <c r="P66" s="4">
        <v>97.322535851472097</v>
      </c>
      <c r="Q66" s="2">
        <v>778127.29200000002</v>
      </c>
      <c r="R66" s="2">
        <v>0.91028887799290503</v>
      </c>
      <c r="S66" s="2">
        <v>96.615415966609703</v>
      </c>
      <c r="T66">
        <f t="shared" si="1"/>
        <v>38019.0095</v>
      </c>
      <c r="U66">
        <f t="shared" si="2"/>
        <v>37752.562735209642</v>
      </c>
    </row>
    <row r="67" spans="1:21" x14ac:dyDescent="0.25">
      <c r="A67" s="5"/>
      <c r="B67" s="5" t="b">
        <v>0</v>
      </c>
      <c r="C67" s="5" t="s">
        <v>115</v>
      </c>
      <c r="D67" s="3">
        <v>43406.621053240699</v>
      </c>
      <c r="E67" s="1" t="s">
        <v>33</v>
      </c>
      <c r="F67" s="2" t="s">
        <v>178</v>
      </c>
      <c r="G67" s="5" t="s">
        <v>23</v>
      </c>
      <c r="H67" s="4">
        <v>652.755</v>
      </c>
      <c r="I67" s="4">
        <v>16.164419319681901</v>
      </c>
      <c r="J67" s="4" t="s">
        <v>39</v>
      </c>
      <c r="K67" s="2">
        <v>685.79300000000001</v>
      </c>
      <c r="L67" s="2">
        <v>15.5762224072308</v>
      </c>
      <c r="M67" s="2">
        <v>4.32722307256087E-2</v>
      </c>
      <c r="N67" s="4">
        <v>120.13800000000001</v>
      </c>
      <c r="O67" s="4">
        <v>49.537254242431999</v>
      </c>
      <c r="P67" s="4">
        <v>2.5026763552782098E-2</v>
      </c>
      <c r="Q67" s="2">
        <v>195.22499999999999</v>
      </c>
      <c r="R67" s="2">
        <v>26.399970227670199</v>
      </c>
      <c r="S67" s="2">
        <v>2.4239921637501698E-2</v>
      </c>
      <c r="U67">
        <f t="shared" si="2"/>
        <v>0</v>
      </c>
    </row>
    <row r="68" spans="1:21" x14ac:dyDescent="0.25">
      <c r="A68" s="5"/>
      <c r="B68" s="5" t="b">
        <v>0</v>
      </c>
      <c r="C68" s="5" t="s">
        <v>189</v>
      </c>
      <c r="D68" s="3">
        <v>43406.623240740701</v>
      </c>
      <c r="E68" s="1" t="s">
        <v>33</v>
      </c>
      <c r="F68" s="2" t="s">
        <v>178</v>
      </c>
      <c r="G68" s="5" t="s">
        <v>222</v>
      </c>
      <c r="H68" s="4">
        <v>468614.06599999999</v>
      </c>
      <c r="I68" s="4">
        <v>0.72319156340695101</v>
      </c>
      <c r="J68" s="4">
        <v>3.1746019438601798</v>
      </c>
      <c r="K68" s="2">
        <v>2050995.5090000001</v>
      </c>
      <c r="L68" s="2">
        <v>1.1473826687100599</v>
      </c>
      <c r="M68" s="2">
        <v>129.41390606587601</v>
      </c>
      <c r="N68" s="4">
        <v>462066.46100000001</v>
      </c>
      <c r="O68" s="4">
        <v>1.0971682846937401</v>
      </c>
      <c r="P68" s="4">
        <v>96.256205905856604</v>
      </c>
      <c r="Q68" s="2">
        <v>773340.40700000001</v>
      </c>
      <c r="R68" s="2">
        <v>0.92320261557121697</v>
      </c>
      <c r="S68" s="2">
        <v>96.021057061306905</v>
      </c>
      <c r="T68">
        <f t="shared" si="1"/>
        <v>467947.29399999999</v>
      </c>
      <c r="U68">
        <f t="shared" si="2"/>
        <v>467827.0713491693</v>
      </c>
    </row>
    <row r="69" spans="1:21" x14ac:dyDescent="0.25">
      <c r="A69" s="5"/>
      <c r="B69" s="5" t="b">
        <v>0</v>
      </c>
      <c r="C69" s="5" t="s">
        <v>225</v>
      </c>
      <c r="D69" s="3">
        <v>43406.6254513889</v>
      </c>
      <c r="E69" s="1" t="s">
        <v>33</v>
      </c>
      <c r="F69" s="2" t="s">
        <v>178</v>
      </c>
      <c r="G69" s="5" t="s">
        <v>23</v>
      </c>
      <c r="H69" s="4">
        <v>680.78899999999999</v>
      </c>
      <c r="I69" s="4">
        <v>11.7853442146309</v>
      </c>
      <c r="J69" s="4" t="s">
        <v>39</v>
      </c>
      <c r="K69" s="2">
        <v>703.82399999999996</v>
      </c>
      <c r="L69" s="2">
        <v>18.668583463295199</v>
      </c>
      <c r="M69" s="2">
        <v>4.4409952446614102E-2</v>
      </c>
      <c r="N69" s="4">
        <v>79.09</v>
      </c>
      <c r="O69" s="4">
        <v>40.2286734930751</v>
      </c>
      <c r="P69" s="4">
        <v>1.6475775602969402E-2</v>
      </c>
      <c r="Q69" s="2">
        <v>173.2</v>
      </c>
      <c r="R69" s="2">
        <v>34.257685574572399</v>
      </c>
      <c r="S69" s="2">
        <v>2.15052090030236E-2</v>
      </c>
      <c r="U69">
        <f t="shared" si="2"/>
        <v>0</v>
      </c>
    </row>
    <row r="70" spans="1:21" x14ac:dyDescent="0.25">
      <c r="A70" s="5"/>
      <c r="B70" s="5" t="b">
        <v>0</v>
      </c>
      <c r="C70" s="5" t="s">
        <v>31</v>
      </c>
      <c r="D70" s="3">
        <v>43406.627638888902</v>
      </c>
      <c r="E70" s="1" t="s">
        <v>33</v>
      </c>
      <c r="F70" s="2" t="s">
        <v>178</v>
      </c>
      <c r="G70" s="5" t="s">
        <v>214</v>
      </c>
      <c r="H70" s="4">
        <v>1164665.6100000001</v>
      </c>
      <c r="I70" s="4">
        <v>0.73821490739920503</v>
      </c>
      <c r="J70" s="4">
        <v>7.9193152150280604</v>
      </c>
      <c r="K70" s="2">
        <v>2074408.398</v>
      </c>
      <c r="L70" s="2">
        <v>0.87953993470968295</v>
      </c>
      <c r="M70" s="2">
        <v>130.89121472134599</v>
      </c>
      <c r="N70" s="4">
        <v>467001.75400000002</v>
      </c>
      <c r="O70" s="4">
        <v>0.836063268001494</v>
      </c>
      <c r="P70" s="4">
        <v>97.284310343875404</v>
      </c>
      <c r="Q70" s="2">
        <v>776919.07499999995</v>
      </c>
      <c r="R70" s="2">
        <v>0.87067371866016796</v>
      </c>
      <c r="S70" s="2">
        <v>96.465398881702001</v>
      </c>
      <c r="T70">
        <f t="shared" si="1"/>
        <v>1163927.2505000001</v>
      </c>
      <c r="U70">
        <f t="shared" si="2"/>
        <v>1150494.8861941018</v>
      </c>
    </row>
    <row r="71" spans="1:21" x14ac:dyDescent="0.25">
      <c r="A71" s="5"/>
      <c r="B71" s="5" t="b">
        <v>0</v>
      </c>
      <c r="C71" s="5" t="s">
        <v>21</v>
      </c>
      <c r="D71" s="3">
        <v>43406.629872685196</v>
      </c>
      <c r="E71" s="1" t="s">
        <v>33</v>
      </c>
      <c r="F71" s="2" t="s">
        <v>178</v>
      </c>
      <c r="G71" s="5" t="s">
        <v>23</v>
      </c>
      <c r="H71" s="4">
        <v>795.93</v>
      </c>
      <c r="I71" s="4">
        <v>10.969410917267201</v>
      </c>
      <c r="J71" s="4" t="s">
        <v>39</v>
      </c>
      <c r="K71" s="2">
        <v>767.89099999999996</v>
      </c>
      <c r="L71" s="2">
        <v>16.8657587622012</v>
      </c>
      <c r="M71" s="2">
        <v>4.8452457992598903E-2</v>
      </c>
      <c r="N71" s="4">
        <v>110.127</v>
      </c>
      <c r="O71" s="4">
        <v>44.948698303869797</v>
      </c>
      <c r="P71" s="4">
        <v>2.2941304081782899E-2</v>
      </c>
      <c r="Q71" s="2">
        <v>166.19</v>
      </c>
      <c r="R71" s="2">
        <v>31.2637836369532</v>
      </c>
      <c r="S71" s="2">
        <v>2.0634819192912799E-2</v>
      </c>
      <c r="U71">
        <f t="shared" si="2"/>
        <v>0</v>
      </c>
    </row>
    <row r="72" spans="1:21" x14ac:dyDescent="0.25">
      <c r="A72" s="5"/>
      <c r="B72" s="5" t="b">
        <v>0</v>
      </c>
      <c r="C72" s="5" t="s">
        <v>183</v>
      </c>
      <c r="D72" s="3">
        <v>43406.632060185198</v>
      </c>
      <c r="E72" s="1" t="s">
        <v>33</v>
      </c>
      <c r="F72" s="2" t="s">
        <v>178</v>
      </c>
      <c r="G72" s="5" t="s">
        <v>153</v>
      </c>
      <c r="H72" s="4">
        <v>748530.10900000005</v>
      </c>
      <c r="I72" s="4">
        <v>1.1503069725577699</v>
      </c>
      <c r="J72" s="4">
        <v>5.08268098697613</v>
      </c>
      <c r="K72" s="2">
        <v>2067781.7860000001</v>
      </c>
      <c r="L72" s="2">
        <v>0.47587474621820702</v>
      </c>
      <c r="M72" s="2">
        <v>130.47308813884499</v>
      </c>
      <c r="N72" s="4">
        <v>462754.59</v>
      </c>
      <c r="O72" s="4">
        <v>1.19442521259292</v>
      </c>
      <c r="P72" s="4">
        <v>96.399554736175205</v>
      </c>
      <c r="Q72" s="2">
        <v>773833.55</v>
      </c>
      <c r="R72" s="2">
        <v>0.98249068545238405</v>
      </c>
      <c r="S72" s="2">
        <v>96.082287680725997</v>
      </c>
      <c r="T72">
        <f t="shared" ref="T72:T126" si="3">H72-((H71+H73)/2)</f>
        <v>747752.7030000001</v>
      </c>
      <c r="U72">
        <f t="shared" si="2"/>
        <v>741491.88841257698</v>
      </c>
    </row>
    <row r="73" spans="1:21" x14ac:dyDescent="0.25">
      <c r="A73" s="5"/>
      <c r="B73" s="5" t="b">
        <v>0</v>
      </c>
      <c r="C73" s="5" t="s">
        <v>171</v>
      </c>
      <c r="D73" s="3">
        <v>43406.634270833303</v>
      </c>
      <c r="E73" s="1" t="s">
        <v>33</v>
      </c>
      <c r="F73" s="2" t="s">
        <v>178</v>
      </c>
      <c r="G73" s="5" t="s">
        <v>23</v>
      </c>
      <c r="H73" s="4">
        <v>758.88199999999995</v>
      </c>
      <c r="I73" s="4">
        <v>12.3413729072042</v>
      </c>
      <c r="J73" s="4" t="s">
        <v>39</v>
      </c>
      <c r="K73" s="2">
        <v>832.97400000000005</v>
      </c>
      <c r="L73" s="2">
        <v>17.024937111889301</v>
      </c>
      <c r="M73" s="2">
        <v>5.2559071201416799E-2</v>
      </c>
      <c r="N73" s="4">
        <v>134.15600000000001</v>
      </c>
      <c r="O73" s="4">
        <v>37.429509208562202</v>
      </c>
      <c r="P73" s="4">
        <v>2.7946948435857401E-2</v>
      </c>
      <c r="Q73" s="2">
        <v>208.239</v>
      </c>
      <c r="R73" s="2">
        <v>33.1394184095508</v>
      </c>
      <c r="S73" s="2">
        <v>2.5855792249310901E-2</v>
      </c>
      <c r="U73">
        <f t="shared" si="2"/>
        <v>0</v>
      </c>
    </row>
    <row r="74" spans="1:21" x14ac:dyDescent="0.25">
      <c r="A74" s="5"/>
      <c r="B74" s="5" t="b">
        <v>0</v>
      </c>
      <c r="C74" s="5" t="s">
        <v>175</v>
      </c>
      <c r="D74" s="3">
        <v>43406.636458333298</v>
      </c>
      <c r="E74" s="1" t="s">
        <v>33</v>
      </c>
      <c r="F74" s="2" t="s">
        <v>178</v>
      </c>
      <c r="G74" s="5" t="s">
        <v>228</v>
      </c>
      <c r="H74" s="4">
        <v>374763.45899999997</v>
      </c>
      <c r="I74" s="4">
        <v>0.687055864402211</v>
      </c>
      <c r="J74" s="4">
        <v>2.5348587748685798</v>
      </c>
      <c r="K74" s="2">
        <v>2048759.4920000001</v>
      </c>
      <c r="L74" s="2">
        <v>0.92895137995344501</v>
      </c>
      <c r="M74" s="2">
        <v>129.27281765650099</v>
      </c>
      <c r="N74" s="4">
        <v>463566.57199999999</v>
      </c>
      <c r="O74" s="4">
        <v>0.45786750864146802</v>
      </c>
      <c r="P74" s="4">
        <v>96.5687042269534</v>
      </c>
      <c r="Q74" s="2">
        <v>771621.64300000004</v>
      </c>
      <c r="R74" s="2">
        <v>0.46438478642908199</v>
      </c>
      <c r="S74" s="2">
        <v>95.807648406301894</v>
      </c>
      <c r="T74">
        <f t="shared" si="3"/>
        <v>374044.125</v>
      </c>
      <c r="U74">
        <f t="shared" si="2"/>
        <v>374356.15451588581</v>
      </c>
    </row>
    <row r="75" spans="1:21" x14ac:dyDescent="0.25">
      <c r="A75" s="5"/>
      <c r="B75" s="5" t="b">
        <v>0</v>
      </c>
      <c r="C75" s="5" t="s">
        <v>223</v>
      </c>
      <c r="D75" s="3">
        <v>43406.6386921296</v>
      </c>
      <c r="E75" s="1" t="s">
        <v>33</v>
      </c>
      <c r="F75" s="2" t="s">
        <v>178</v>
      </c>
      <c r="G75" s="5" t="s">
        <v>23</v>
      </c>
      <c r="H75" s="4">
        <v>679.78599999999994</v>
      </c>
      <c r="I75" s="4">
        <v>14.3375505731043</v>
      </c>
      <c r="J75" s="4" t="s">
        <v>39</v>
      </c>
      <c r="K75" s="2">
        <v>692.79700000000003</v>
      </c>
      <c r="L75" s="2">
        <v>15.396710724424</v>
      </c>
      <c r="M75" s="2">
        <v>4.3714169771358898E-2</v>
      </c>
      <c r="N75" s="4">
        <v>79.090999999999994</v>
      </c>
      <c r="O75" s="4">
        <v>32.380911831925999</v>
      </c>
      <c r="P75" s="4">
        <v>1.6475983919768001E-2</v>
      </c>
      <c r="Q75" s="2">
        <v>169.19499999999999</v>
      </c>
      <c r="R75" s="2">
        <v>22.043021556764</v>
      </c>
      <c r="S75" s="2">
        <v>2.1007932085834801E-2</v>
      </c>
      <c r="U75">
        <f t="shared" si="2"/>
        <v>0</v>
      </c>
    </row>
    <row r="76" spans="1:21" x14ac:dyDescent="0.25">
      <c r="A76" s="5"/>
      <c r="B76" s="5" t="b">
        <v>0</v>
      </c>
      <c r="C76" s="5" t="s">
        <v>126</v>
      </c>
      <c r="D76" s="3">
        <v>43406.640879629602</v>
      </c>
      <c r="E76" s="1" t="s">
        <v>33</v>
      </c>
      <c r="F76" s="2" t="s">
        <v>178</v>
      </c>
      <c r="G76" s="5" t="s">
        <v>156</v>
      </c>
      <c r="H76" s="4">
        <v>175107.136</v>
      </c>
      <c r="I76" s="4">
        <v>1.40792102550759</v>
      </c>
      <c r="J76" s="4">
        <v>1.1738790980378</v>
      </c>
      <c r="K76" s="2">
        <v>2037732.81</v>
      </c>
      <c r="L76" s="2">
        <v>1.0787648516688599</v>
      </c>
      <c r="M76" s="2">
        <v>128.57705504643999</v>
      </c>
      <c r="N76" s="4">
        <v>460749.99099999998</v>
      </c>
      <c r="O76" s="4">
        <v>1.3067662591623701</v>
      </c>
      <c r="P76" s="4">
        <v>95.981963089975494</v>
      </c>
      <c r="Q76" s="2">
        <v>768378.32400000002</v>
      </c>
      <c r="R76" s="2">
        <v>0.91016965624256496</v>
      </c>
      <c r="S76" s="2">
        <v>95.404944867280705</v>
      </c>
      <c r="T76">
        <f t="shared" si="3"/>
        <v>174400.81349999999</v>
      </c>
      <c r="U76">
        <f t="shared" si="2"/>
        <v>175490.81323954143</v>
      </c>
    </row>
    <row r="77" spans="1:21" x14ac:dyDescent="0.25">
      <c r="A77" s="5"/>
      <c r="B77" s="5" t="b">
        <v>0</v>
      </c>
      <c r="C77" s="5" t="s">
        <v>127</v>
      </c>
      <c r="D77" s="3">
        <v>43406.643113425896</v>
      </c>
      <c r="E77" s="1" t="s">
        <v>33</v>
      </c>
      <c r="F77" s="2" t="s">
        <v>178</v>
      </c>
      <c r="G77" s="5" t="s">
        <v>23</v>
      </c>
      <c r="H77" s="4">
        <v>732.85900000000004</v>
      </c>
      <c r="I77" s="4">
        <v>13.273820860901401</v>
      </c>
      <c r="J77" s="4" t="s">
        <v>39</v>
      </c>
      <c r="K77" s="2">
        <v>838.98500000000001</v>
      </c>
      <c r="L77" s="2">
        <v>18.6895092536524</v>
      </c>
      <c r="M77" s="2">
        <v>5.2938353840480797E-2</v>
      </c>
      <c r="N77" s="4">
        <v>111.128</v>
      </c>
      <c r="O77" s="4">
        <v>37.6160784376045</v>
      </c>
      <c r="P77" s="4">
        <v>2.31498291972029E-2</v>
      </c>
      <c r="Q77" s="2">
        <v>176.202</v>
      </c>
      <c r="R77" s="2">
        <v>37.517541456511701</v>
      </c>
      <c r="S77" s="2">
        <v>2.18779494038728E-2</v>
      </c>
      <c r="U77">
        <f t="shared" si="2"/>
        <v>0</v>
      </c>
    </row>
    <row r="78" spans="1:21" x14ac:dyDescent="0.25">
      <c r="A78" s="5"/>
      <c r="B78" s="5" t="b">
        <v>0</v>
      </c>
      <c r="C78" s="5" t="s">
        <v>147</v>
      </c>
      <c r="D78" s="3">
        <v>43406.645312499997</v>
      </c>
      <c r="E78" s="1" t="s">
        <v>33</v>
      </c>
      <c r="F78" s="2" t="s">
        <v>178</v>
      </c>
      <c r="G78" s="5" t="s">
        <v>207</v>
      </c>
      <c r="H78" s="4">
        <v>82812.797000000006</v>
      </c>
      <c r="I78" s="4">
        <v>1.7111310403691</v>
      </c>
      <c r="J78" s="4">
        <v>0.54474440408909497</v>
      </c>
      <c r="K78" s="2">
        <v>2037550.7749999999</v>
      </c>
      <c r="L78" s="2">
        <v>0.75874930845591304</v>
      </c>
      <c r="M78" s="2">
        <v>128.56556898501901</v>
      </c>
      <c r="N78" s="4">
        <v>457585.72499999998</v>
      </c>
      <c r="O78" s="4">
        <v>0.76582983590429698</v>
      </c>
      <c r="P78" s="4">
        <v>95.322793326868805</v>
      </c>
      <c r="Q78" s="2">
        <v>766512.875</v>
      </c>
      <c r="R78" s="2">
        <v>1.0138469696527299</v>
      </c>
      <c r="S78" s="2">
        <v>95.173323212376005</v>
      </c>
      <c r="T78">
        <f t="shared" si="3"/>
        <v>82096.963000000003</v>
      </c>
      <c r="U78">
        <f t="shared" si="2"/>
        <v>82617.446894745633</v>
      </c>
    </row>
    <row r="79" spans="1:21" x14ac:dyDescent="0.25">
      <c r="A79" s="5"/>
      <c r="B79" s="5" t="b">
        <v>0</v>
      </c>
      <c r="C79" s="5" t="s">
        <v>68</v>
      </c>
      <c r="D79" s="3">
        <v>43406.6475347222</v>
      </c>
      <c r="E79" s="1" t="s">
        <v>33</v>
      </c>
      <c r="F79" s="2" t="s">
        <v>178</v>
      </c>
      <c r="G79" s="5" t="s">
        <v>23</v>
      </c>
      <c r="H79" s="4">
        <v>698.80899999999997</v>
      </c>
      <c r="I79" s="4">
        <v>16.977129631274099</v>
      </c>
      <c r="J79" s="4" t="s">
        <v>39</v>
      </c>
      <c r="K79" s="2">
        <v>901.04700000000003</v>
      </c>
      <c r="L79" s="2">
        <v>12.2276305774606</v>
      </c>
      <c r="M79" s="2">
        <v>5.6854347709319797E-2</v>
      </c>
      <c r="N79" s="4">
        <v>136.15799999999999</v>
      </c>
      <c r="O79" s="4">
        <v>35.212223487028503</v>
      </c>
      <c r="P79" s="4">
        <v>2.8363998666697501E-2</v>
      </c>
      <c r="Q79" s="2">
        <v>221.25299999999999</v>
      </c>
      <c r="R79" s="2">
        <v>43.162625516966202</v>
      </c>
      <c r="S79" s="2">
        <v>2.7471662861119999E-2</v>
      </c>
      <c r="U79">
        <f t="shared" si="2"/>
        <v>0</v>
      </c>
    </row>
    <row r="80" spans="1:21" x14ac:dyDescent="0.25">
      <c r="A80" s="5"/>
      <c r="B80" s="5" t="b">
        <v>0</v>
      </c>
      <c r="C80" s="5" t="s">
        <v>98</v>
      </c>
      <c r="D80" s="3">
        <v>43406.649722222202</v>
      </c>
      <c r="E80" s="1" t="s">
        <v>33</v>
      </c>
      <c r="F80" s="2" t="s">
        <v>178</v>
      </c>
      <c r="G80" s="5" t="s">
        <v>26</v>
      </c>
      <c r="H80" s="4">
        <v>40186.017</v>
      </c>
      <c r="I80" s="4">
        <v>2.6567303904597201</v>
      </c>
      <c r="J80" s="4">
        <v>0.25417418624161697</v>
      </c>
      <c r="K80" s="2">
        <v>2058665.233</v>
      </c>
      <c r="L80" s="2">
        <v>0.78653879637195001</v>
      </c>
      <c r="M80" s="2">
        <v>129.89785102671701</v>
      </c>
      <c r="N80" s="4">
        <v>462783.783</v>
      </c>
      <c r="O80" s="4">
        <v>0.65418135457692905</v>
      </c>
      <c r="P80" s="4">
        <v>96.405636128477397</v>
      </c>
      <c r="Q80" s="2">
        <v>772951.37</v>
      </c>
      <c r="R80" s="2">
        <v>0.91055430613032295</v>
      </c>
      <c r="S80" s="2">
        <v>95.972752661798197</v>
      </c>
      <c r="T80">
        <f t="shared" si="3"/>
        <v>39486.203999999998</v>
      </c>
      <c r="U80">
        <f t="shared" si="2"/>
        <v>39328.988148892611</v>
      </c>
    </row>
    <row r="81" spans="1:21" x14ac:dyDescent="0.25">
      <c r="A81" s="5"/>
      <c r="B81" s="5" t="b">
        <v>0</v>
      </c>
      <c r="C81" s="5" t="s">
        <v>87</v>
      </c>
      <c r="D81" s="3">
        <v>43406.651944444398</v>
      </c>
      <c r="E81" s="1" t="s">
        <v>33</v>
      </c>
      <c r="F81" s="2" t="s">
        <v>178</v>
      </c>
      <c r="G81" s="5" t="s">
        <v>23</v>
      </c>
      <c r="H81" s="4">
        <v>700.81700000000001</v>
      </c>
      <c r="I81" s="4">
        <v>25.7871422289778</v>
      </c>
      <c r="J81" s="4" t="s">
        <v>39</v>
      </c>
      <c r="K81" s="2">
        <v>933.09400000000005</v>
      </c>
      <c r="L81" s="2">
        <v>17.211235465187201</v>
      </c>
      <c r="M81" s="2">
        <v>5.8876452306572298E-2</v>
      </c>
      <c r="N81" s="4">
        <v>113.129</v>
      </c>
      <c r="O81" s="4">
        <v>43.960870679516802</v>
      </c>
      <c r="P81" s="4">
        <v>2.35666711112444E-2</v>
      </c>
      <c r="Q81" s="2">
        <v>183.209</v>
      </c>
      <c r="R81" s="2">
        <v>32.283071387337998</v>
      </c>
      <c r="S81" s="2">
        <v>2.27479667219108E-2</v>
      </c>
      <c r="U81">
        <f t="shared" si="2"/>
        <v>0</v>
      </c>
    </row>
    <row r="82" spans="1:21" x14ac:dyDescent="0.25">
      <c r="A82" s="5"/>
      <c r="B82" s="5" t="b">
        <v>0</v>
      </c>
      <c r="C82" s="5" t="s">
        <v>217</v>
      </c>
      <c r="D82" s="3">
        <v>43406.6541319444</v>
      </c>
      <c r="E82" s="1" t="s">
        <v>33</v>
      </c>
      <c r="F82" s="2" t="s">
        <v>178</v>
      </c>
      <c r="G82" s="5" t="s">
        <v>148</v>
      </c>
      <c r="H82" s="4">
        <v>40011.997000000003</v>
      </c>
      <c r="I82" s="4">
        <v>2.2479765822814399</v>
      </c>
      <c r="J82" s="4">
        <v>0.252987959430448</v>
      </c>
      <c r="K82" s="2">
        <v>2070136.9790000001</v>
      </c>
      <c r="L82" s="2">
        <v>0.75557617990140102</v>
      </c>
      <c r="M82" s="2">
        <v>130.621696326592</v>
      </c>
      <c r="N82" s="4">
        <v>466325.59499999997</v>
      </c>
      <c r="O82" s="4">
        <v>0.92391139873502703</v>
      </c>
      <c r="P82" s="4">
        <v>97.143455065636402</v>
      </c>
      <c r="Q82" s="2">
        <v>779697.22900000005</v>
      </c>
      <c r="R82" s="2">
        <v>0.76412253808269703</v>
      </c>
      <c r="S82" s="2">
        <v>96.810345662375198</v>
      </c>
      <c r="T82">
        <f t="shared" si="3"/>
        <v>39224.0815</v>
      </c>
      <c r="U82">
        <f t="shared" si="2"/>
        <v>38851.412934186999</v>
      </c>
    </row>
    <row r="83" spans="1:21" x14ac:dyDescent="0.25">
      <c r="A83" s="5"/>
      <c r="B83" s="5" t="b">
        <v>0</v>
      </c>
      <c r="C83" s="5" t="s">
        <v>158</v>
      </c>
      <c r="D83" s="3">
        <v>43406.656365740702</v>
      </c>
      <c r="E83" s="1" t="s">
        <v>33</v>
      </c>
      <c r="F83" s="2" t="s">
        <v>178</v>
      </c>
      <c r="G83" s="5" t="s">
        <v>23</v>
      </c>
      <c r="H83" s="4">
        <v>875.01400000000001</v>
      </c>
      <c r="I83" s="4">
        <v>20.0899201080971</v>
      </c>
      <c r="J83" s="4" t="s">
        <v>39</v>
      </c>
      <c r="K83" s="2">
        <v>1807.152</v>
      </c>
      <c r="L83" s="2">
        <v>8.2557577595993301</v>
      </c>
      <c r="M83" s="2">
        <v>0.114027845574751</v>
      </c>
      <c r="N83" s="4">
        <v>343.39499999999998</v>
      </c>
      <c r="O83" s="4">
        <v>12.8966927987264</v>
      </c>
      <c r="P83" s="4">
        <v>7.1534947062608004E-2</v>
      </c>
      <c r="Q83" s="2">
        <v>629.73599999999999</v>
      </c>
      <c r="R83" s="2">
        <v>16.648585549260702</v>
      </c>
      <c r="S83" s="2">
        <v>7.8190555985727994E-2</v>
      </c>
      <c r="U83">
        <f t="shared" si="2"/>
        <v>0</v>
      </c>
    </row>
    <row r="84" spans="1:21" x14ac:dyDescent="0.25">
      <c r="A84" s="5"/>
      <c r="B84" s="5" t="b">
        <v>0</v>
      </c>
      <c r="C84" s="5" t="s">
        <v>69</v>
      </c>
      <c r="D84" s="3">
        <v>43406.658553240697</v>
      </c>
      <c r="E84" s="1" t="s">
        <v>33</v>
      </c>
      <c r="F84" s="2" t="s">
        <v>178</v>
      </c>
      <c r="G84" s="5" t="s">
        <v>163</v>
      </c>
      <c r="H84" s="4">
        <v>30732.14</v>
      </c>
      <c r="I84" s="4">
        <v>2.2371812979261398</v>
      </c>
      <c r="J84" s="4">
        <v>0.18973077532966801</v>
      </c>
      <c r="K84" s="2">
        <v>2021329.713</v>
      </c>
      <c r="L84" s="2">
        <v>0.64513516166358997</v>
      </c>
      <c r="M84" s="2">
        <v>127.54205090087601</v>
      </c>
      <c r="N84" s="4">
        <v>451147.36700000003</v>
      </c>
      <c r="O84" s="4">
        <v>0.801251151294888</v>
      </c>
      <c r="P84" s="4">
        <v>93.981575199930106</v>
      </c>
      <c r="Q84" s="2">
        <v>755334.14800000004</v>
      </c>
      <c r="R84" s="2">
        <v>0.64183329432892799</v>
      </c>
      <c r="S84" s="2">
        <v>93.7853274818752</v>
      </c>
      <c r="T84">
        <f t="shared" si="3"/>
        <v>29976.767</v>
      </c>
      <c r="U84">
        <f t="shared" si="2"/>
        <v>30408.90281115134</v>
      </c>
    </row>
    <row r="85" spans="1:21" x14ac:dyDescent="0.25">
      <c r="A85" s="5"/>
      <c r="B85" s="5" t="b">
        <v>0</v>
      </c>
      <c r="C85" s="5" t="s">
        <v>25</v>
      </c>
      <c r="D85" s="3">
        <v>43406.660775463002</v>
      </c>
      <c r="E85" s="1" t="s">
        <v>33</v>
      </c>
      <c r="F85" s="2" t="s">
        <v>178</v>
      </c>
      <c r="G85" s="5" t="s">
        <v>23</v>
      </c>
      <c r="H85" s="4">
        <v>635.73199999999997</v>
      </c>
      <c r="I85" s="4">
        <v>20.7899185112298</v>
      </c>
      <c r="J85" s="4" t="s">
        <v>39</v>
      </c>
      <c r="K85" s="2">
        <v>907.05499999999995</v>
      </c>
      <c r="L85" s="2">
        <v>11.614240151747801</v>
      </c>
      <c r="M85" s="2">
        <v>5.7233441054103801E-2</v>
      </c>
      <c r="N85" s="4">
        <v>122.14100000000001</v>
      </c>
      <c r="O85" s="4">
        <v>36.820812212430504</v>
      </c>
      <c r="P85" s="4">
        <v>2.54440221004208E-2</v>
      </c>
      <c r="Q85" s="2">
        <v>237.27199999999999</v>
      </c>
      <c r="R85" s="2">
        <v>24.119711673639699</v>
      </c>
      <c r="S85" s="2">
        <v>2.94606463658512E-2</v>
      </c>
      <c r="U85">
        <f t="shared" si="2"/>
        <v>0</v>
      </c>
    </row>
    <row r="86" spans="1:21" x14ac:dyDescent="0.25">
      <c r="A86" s="5"/>
      <c r="B86" s="5" t="b">
        <v>0</v>
      </c>
      <c r="C86" s="5" t="s">
        <v>176</v>
      </c>
      <c r="D86" s="3">
        <v>43406.662974537001</v>
      </c>
      <c r="E86" s="1" t="s">
        <v>33</v>
      </c>
      <c r="F86" s="2" t="s">
        <v>178</v>
      </c>
      <c r="G86" s="5" t="s">
        <v>36</v>
      </c>
      <c r="H86" s="4">
        <v>48550.277000000002</v>
      </c>
      <c r="I86" s="4">
        <v>1.69838937365247</v>
      </c>
      <c r="J86" s="4">
        <v>0.311190100892757</v>
      </c>
      <c r="K86" s="2">
        <v>2032853.206</v>
      </c>
      <c r="L86" s="2">
        <v>0.67488839682492496</v>
      </c>
      <c r="M86" s="2">
        <v>128.26916133778801</v>
      </c>
      <c r="N86" s="4">
        <v>452530.84399999998</v>
      </c>
      <c r="O86" s="4">
        <v>0.88689645215970103</v>
      </c>
      <c r="P86" s="4">
        <v>94.269776699536493</v>
      </c>
      <c r="Q86" s="2">
        <v>756660.12300000002</v>
      </c>
      <c r="R86" s="2">
        <v>0.96351292037310199</v>
      </c>
      <c r="S86" s="2">
        <v>93.949965873952493</v>
      </c>
      <c r="T86">
        <f t="shared" si="3"/>
        <v>47885.5095</v>
      </c>
      <c r="U86">
        <f t="shared" si="2"/>
        <v>48300.453895494677</v>
      </c>
    </row>
    <row r="87" spans="1:21" x14ac:dyDescent="0.25">
      <c r="A87" s="5"/>
      <c r="B87" s="5" t="b">
        <v>0</v>
      </c>
      <c r="C87" s="5" t="s">
        <v>37</v>
      </c>
      <c r="D87" s="3">
        <v>43406.665208333303</v>
      </c>
      <c r="E87" s="1" t="s">
        <v>33</v>
      </c>
      <c r="F87" s="2" t="s">
        <v>178</v>
      </c>
      <c r="G87" s="5" t="s">
        <v>23</v>
      </c>
      <c r="H87" s="4">
        <v>693.803</v>
      </c>
      <c r="I87" s="4">
        <v>16.055247505500201</v>
      </c>
      <c r="J87" s="4" t="s">
        <v>39</v>
      </c>
      <c r="K87" s="2">
        <v>941.101</v>
      </c>
      <c r="L87" s="2">
        <v>16.940307410209702</v>
      </c>
      <c r="M87" s="2">
        <v>5.9381678739942101E-2</v>
      </c>
      <c r="N87" s="4">
        <v>138.15700000000001</v>
      </c>
      <c r="O87" s="4">
        <v>41.8097098701082</v>
      </c>
      <c r="P87" s="4">
        <v>2.8780423947141701E-2</v>
      </c>
      <c r="Q87" s="2">
        <v>221.255</v>
      </c>
      <c r="R87" s="2">
        <v>35.466539877894803</v>
      </c>
      <c r="S87" s="2">
        <v>2.7471911189168599E-2</v>
      </c>
      <c r="U87">
        <f t="shared" si="2"/>
        <v>0</v>
      </c>
    </row>
    <row r="88" spans="1:21" x14ac:dyDescent="0.25">
      <c r="A88" s="5"/>
      <c r="B88" s="5" t="b">
        <v>0</v>
      </c>
      <c r="C88" s="5" t="s">
        <v>204</v>
      </c>
      <c r="D88" s="3">
        <v>43406.667395833298</v>
      </c>
      <c r="E88" s="1" t="s">
        <v>33</v>
      </c>
      <c r="F88" s="2" t="s">
        <v>178</v>
      </c>
      <c r="G88" s="5" t="s">
        <v>84</v>
      </c>
      <c r="H88" s="4">
        <v>517640.17</v>
      </c>
      <c r="I88" s="4">
        <v>0.86102266017899398</v>
      </c>
      <c r="J88" s="4">
        <v>3.5087938701443901</v>
      </c>
      <c r="K88" s="2">
        <v>2028391.3970000001</v>
      </c>
      <c r="L88" s="2">
        <v>0.84539706913577695</v>
      </c>
      <c r="M88" s="2">
        <v>127.987629697042</v>
      </c>
      <c r="N88" s="4">
        <v>449489.48800000001</v>
      </c>
      <c r="O88" s="4">
        <v>0.88063806547843604</v>
      </c>
      <c r="P88" s="4">
        <v>93.636211154148398</v>
      </c>
      <c r="Q88" s="2">
        <v>751798.20200000005</v>
      </c>
      <c r="R88" s="2">
        <v>0.38738284549419599</v>
      </c>
      <c r="S88" s="2">
        <v>93.346290196924798</v>
      </c>
      <c r="T88">
        <f t="shared" si="3"/>
        <v>516925.34149999998</v>
      </c>
      <c r="U88">
        <f t="shared" si="2"/>
        <v>522551.59989585157</v>
      </c>
    </row>
    <row r="89" spans="1:21" x14ac:dyDescent="0.25">
      <c r="A89" s="5"/>
      <c r="B89" s="5" t="b">
        <v>0</v>
      </c>
      <c r="C89" s="5" t="s">
        <v>56</v>
      </c>
      <c r="D89" s="3">
        <v>43406.6696296296</v>
      </c>
      <c r="E89" s="1" t="s">
        <v>33</v>
      </c>
      <c r="F89" s="2" t="s">
        <v>178</v>
      </c>
      <c r="G89" s="5" t="s">
        <v>23</v>
      </c>
      <c r="H89" s="4">
        <v>735.85400000000004</v>
      </c>
      <c r="I89" s="4">
        <v>14.055342822348299</v>
      </c>
      <c r="J89" s="4" t="s">
        <v>39</v>
      </c>
      <c r="K89" s="2">
        <v>915.06899999999996</v>
      </c>
      <c r="L89" s="2">
        <v>15.4228477521904</v>
      </c>
      <c r="M89" s="2">
        <v>5.7739109174126897E-2</v>
      </c>
      <c r="N89" s="4">
        <v>141.16200000000001</v>
      </c>
      <c r="O89" s="4">
        <v>35.610105683164697</v>
      </c>
      <c r="P89" s="4">
        <v>2.9406415926999201E-2</v>
      </c>
      <c r="Q89" s="2">
        <v>233.273</v>
      </c>
      <c r="R89" s="2">
        <v>14.873369110941701</v>
      </c>
      <c r="S89" s="2">
        <v>2.89641144328079E-2</v>
      </c>
      <c r="U89">
        <f t="shared" ref="U89:U128" si="4">(T89/M89)*129.3806577</f>
        <v>0</v>
      </c>
    </row>
    <row r="90" spans="1:21" x14ac:dyDescent="0.25">
      <c r="A90" s="5"/>
      <c r="B90" s="5" t="b">
        <v>0</v>
      </c>
      <c r="C90" s="5" t="s">
        <v>105</v>
      </c>
      <c r="D90" s="3">
        <v>43406.671817129602</v>
      </c>
      <c r="E90" s="1" t="s">
        <v>33</v>
      </c>
      <c r="F90" s="2" t="s">
        <v>178</v>
      </c>
      <c r="G90" s="5" t="s">
        <v>198</v>
      </c>
      <c r="H90" s="4">
        <v>1109277.422</v>
      </c>
      <c r="I90" s="4">
        <v>1.0174497207966999</v>
      </c>
      <c r="J90" s="4">
        <v>7.5417554309360604</v>
      </c>
      <c r="K90" s="2">
        <v>2067786.784</v>
      </c>
      <c r="L90" s="2">
        <v>0.77547377392509897</v>
      </c>
      <c r="M90" s="2">
        <v>130.473403503116</v>
      </c>
      <c r="N90" s="4">
        <v>460404.76299999998</v>
      </c>
      <c r="O90" s="4">
        <v>0.93473922428804601</v>
      </c>
      <c r="P90" s="4">
        <v>95.910046298221005</v>
      </c>
      <c r="Q90" s="2">
        <v>768237.37100000004</v>
      </c>
      <c r="R90" s="2">
        <v>0.83490696283483101</v>
      </c>
      <c r="S90" s="2">
        <v>95.387443575568199</v>
      </c>
      <c r="T90">
        <f t="shared" si="3"/>
        <v>1108533.56</v>
      </c>
      <c r="U90">
        <f t="shared" si="4"/>
        <v>1099249.3276370855</v>
      </c>
    </row>
    <row r="91" spans="1:21" x14ac:dyDescent="0.25">
      <c r="A91" s="5"/>
      <c r="B91" s="5" t="b">
        <v>0</v>
      </c>
      <c r="C91" s="5" t="s">
        <v>146</v>
      </c>
      <c r="D91" s="3">
        <v>43406.674050925903</v>
      </c>
      <c r="E91" s="1" t="s">
        <v>33</v>
      </c>
      <c r="F91" s="2" t="s">
        <v>178</v>
      </c>
      <c r="G91" s="5" t="s">
        <v>23</v>
      </c>
      <c r="H91" s="4">
        <v>751.87</v>
      </c>
      <c r="I91" s="4">
        <v>15.1753062524282</v>
      </c>
      <c r="J91" s="4" t="s">
        <v>39</v>
      </c>
      <c r="K91" s="2">
        <v>897.04399999999998</v>
      </c>
      <c r="L91" s="2">
        <v>14.031426071390801</v>
      </c>
      <c r="M91" s="2">
        <v>5.66017660416816E-2</v>
      </c>
      <c r="N91" s="4">
        <v>123.14</v>
      </c>
      <c r="O91" s="4">
        <v>47.260550545775999</v>
      </c>
      <c r="P91" s="4">
        <v>2.5652130582243599E-2</v>
      </c>
      <c r="Q91" s="2">
        <v>229.26400000000001</v>
      </c>
      <c r="R91" s="2">
        <v>22.118497600322499</v>
      </c>
      <c r="S91" s="2">
        <v>2.8466340859521998E-2</v>
      </c>
      <c r="U91">
        <f t="shared" si="4"/>
        <v>0</v>
      </c>
    </row>
    <row r="92" spans="1:21" x14ac:dyDescent="0.25">
      <c r="A92" s="5"/>
      <c r="B92" s="5" t="b">
        <v>0</v>
      </c>
      <c r="C92" s="5" t="s">
        <v>192</v>
      </c>
      <c r="D92" s="3">
        <v>43406.676238425898</v>
      </c>
      <c r="E92" s="1" t="s">
        <v>33</v>
      </c>
      <c r="F92" s="2" t="s">
        <v>178</v>
      </c>
      <c r="G92" s="5" t="s">
        <v>141</v>
      </c>
      <c r="H92" s="4">
        <v>685616.42700000003</v>
      </c>
      <c r="I92" s="4">
        <v>0.80721287734564795</v>
      </c>
      <c r="J92" s="4">
        <v>4.6538228305700704</v>
      </c>
      <c r="K92" s="2">
        <v>2025754.69</v>
      </c>
      <c r="L92" s="2">
        <v>0.65680275034264801</v>
      </c>
      <c r="M92" s="2">
        <v>127.82125851264701</v>
      </c>
      <c r="N92" s="4">
        <v>452476.47100000002</v>
      </c>
      <c r="O92" s="4">
        <v>1.0061767677859701</v>
      </c>
      <c r="P92" s="4">
        <v>94.258449890245103</v>
      </c>
      <c r="Q92" s="2">
        <v>755908.55</v>
      </c>
      <c r="R92" s="2">
        <v>1.0777666806678701</v>
      </c>
      <c r="S92" s="2">
        <v>93.856647545742206</v>
      </c>
      <c r="T92">
        <f t="shared" si="3"/>
        <v>684862.05300000007</v>
      </c>
      <c r="U92">
        <f t="shared" si="4"/>
        <v>693217.26199515664</v>
      </c>
    </row>
    <row r="93" spans="1:21" x14ac:dyDescent="0.25">
      <c r="A93" s="5"/>
      <c r="B93" s="5" t="b">
        <v>0</v>
      </c>
      <c r="C93" s="5" t="s">
        <v>152</v>
      </c>
      <c r="D93" s="3">
        <v>43406.6784722222</v>
      </c>
      <c r="E93" s="1" t="s">
        <v>33</v>
      </c>
      <c r="F93" s="2" t="s">
        <v>178</v>
      </c>
      <c r="G93" s="5" t="s">
        <v>23</v>
      </c>
      <c r="H93" s="4">
        <v>756.87800000000004</v>
      </c>
      <c r="I93" s="4">
        <v>15.263190662526901</v>
      </c>
      <c r="J93" s="4" t="s">
        <v>39</v>
      </c>
      <c r="K93" s="2">
        <v>889.029</v>
      </c>
      <c r="L93" s="2">
        <v>11.592752367640401</v>
      </c>
      <c r="M93" s="2">
        <v>5.6096034823565101E-2</v>
      </c>
      <c r="N93" s="4">
        <v>111.127</v>
      </c>
      <c r="O93" s="4">
        <v>49.793331548525302</v>
      </c>
      <c r="P93" s="4">
        <v>2.3149620880404301E-2</v>
      </c>
      <c r="Q93" s="2">
        <v>202.233</v>
      </c>
      <c r="R93" s="2">
        <v>33.883163608291603</v>
      </c>
      <c r="S93" s="2">
        <v>2.5110063119564E-2</v>
      </c>
      <c r="U93">
        <f t="shared" si="4"/>
        <v>0</v>
      </c>
    </row>
    <row r="94" spans="1:21" x14ac:dyDescent="0.25">
      <c r="A94" s="5"/>
      <c r="B94" s="5" t="b">
        <v>0</v>
      </c>
      <c r="C94" s="5" t="s">
        <v>63</v>
      </c>
      <c r="D94" s="3">
        <v>43406.680671296301</v>
      </c>
      <c r="E94" s="1" t="s">
        <v>33</v>
      </c>
      <c r="F94" s="2" t="s">
        <v>178</v>
      </c>
      <c r="G94" s="5" t="s">
        <v>3</v>
      </c>
      <c r="H94" s="4">
        <v>386582.02100000001</v>
      </c>
      <c r="I94" s="4">
        <v>0.78370254080551105</v>
      </c>
      <c r="J94" s="4">
        <v>2.61542132580449</v>
      </c>
      <c r="K94" s="2">
        <v>2022676.0959999999</v>
      </c>
      <c r="L94" s="2">
        <v>0.51629118761843895</v>
      </c>
      <c r="M94" s="2">
        <v>127.627005101081</v>
      </c>
      <c r="N94" s="4">
        <v>449639.28</v>
      </c>
      <c r="O94" s="4">
        <v>1.1654958758737599</v>
      </c>
      <c r="P94" s="4">
        <v>93.667415344047498</v>
      </c>
      <c r="Q94" s="2">
        <v>755037.68700000003</v>
      </c>
      <c r="R94" s="2">
        <v>0.70421112672382702</v>
      </c>
      <c r="S94" s="2">
        <v>93.748517691076998</v>
      </c>
      <c r="T94">
        <f t="shared" si="3"/>
        <v>385808.62400000001</v>
      </c>
      <c r="U94">
        <f t="shared" si="4"/>
        <v>391109.80846035085</v>
      </c>
    </row>
    <row r="95" spans="1:21" x14ac:dyDescent="0.25">
      <c r="A95" s="5"/>
      <c r="B95" s="5" t="b">
        <v>0</v>
      </c>
      <c r="C95" s="5" t="s">
        <v>47</v>
      </c>
      <c r="D95" s="3">
        <v>43406.682905092603</v>
      </c>
      <c r="E95" s="1" t="s">
        <v>33</v>
      </c>
      <c r="F95" s="2" t="s">
        <v>178</v>
      </c>
      <c r="G95" s="5" t="s">
        <v>23</v>
      </c>
      <c r="H95" s="4">
        <v>789.91600000000005</v>
      </c>
      <c r="I95" s="4">
        <v>14.2203253689633</v>
      </c>
      <c r="J95" s="4" t="s">
        <v>39</v>
      </c>
      <c r="K95" s="2">
        <v>1033.2090000000001</v>
      </c>
      <c r="L95" s="2">
        <v>7.7639125447077699</v>
      </c>
      <c r="M95" s="2">
        <v>6.5193517921261199E-2</v>
      </c>
      <c r="N95" s="4">
        <v>124.14100000000001</v>
      </c>
      <c r="O95" s="4">
        <v>41.332126702275602</v>
      </c>
      <c r="P95" s="4">
        <v>2.5860655697663701E-2</v>
      </c>
      <c r="Q95" s="2">
        <v>255.29300000000001</v>
      </c>
      <c r="R95" s="2">
        <v>24.3332100651259</v>
      </c>
      <c r="S95" s="2">
        <v>3.1698206247164601E-2</v>
      </c>
      <c r="U95">
        <f t="shared" si="4"/>
        <v>0</v>
      </c>
    </row>
    <row r="96" spans="1:21" x14ac:dyDescent="0.25">
      <c r="A96" s="5"/>
      <c r="B96" s="5" t="b">
        <v>0</v>
      </c>
      <c r="C96" s="5" t="s">
        <v>88</v>
      </c>
      <c r="D96" s="3">
        <v>43406.685092592597</v>
      </c>
      <c r="E96" s="1" t="s">
        <v>33</v>
      </c>
      <c r="F96" s="2" t="s">
        <v>178</v>
      </c>
      <c r="G96" s="5" t="s">
        <v>42</v>
      </c>
      <c r="H96" s="4">
        <v>164049.20199999999</v>
      </c>
      <c r="I96" s="4">
        <v>1.88635903540575</v>
      </c>
      <c r="J96" s="4">
        <v>1.09850145301458</v>
      </c>
      <c r="K96" s="2">
        <v>2039493.4129999999</v>
      </c>
      <c r="L96" s="2">
        <v>1.4067117801762301</v>
      </c>
      <c r="M96" s="2">
        <v>128.688145738868</v>
      </c>
      <c r="N96" s="4">
        <v>453057.14500000002</v>
      </c>
      <c r="O96" s="4">
        <v>0.95112197690719502</v>
      </c>
      <c r="P96" s="4">
        <v>94.379414038967795</v>
      </c>
      <c r="Q96" s="2">
        <v>757815.31499999994</v>
      </c>
      <c r="R96" s="2">
        <v>1.41370940179647</v>
      </c>
      <c r="S96" s="2">
        <v>94.0933991614734</v>
      </c>
      <c r="T96">
        <f t="shared" si="3"/>
        <v>163304.33749999999</v>
      </c>
      <c r="U96">
        <f t="shared" si="4"/>
        <v>164183.13023086247</v>
      </c>
    </row>
    <row r="97" spans="1:21" x14ac:dyDescent="0.25">
      <c r="A97" s="5"/>
      <c r="B97" s="5" t="b">
        <v>0</v>
      </c>
      <c r="C97" s="5" t="s">
        <v>130</v>
      </c>
      <c r="D97" s="3">
        <v>43406.687326388899</v>
      </c>
      <c r="E97" s="1" t="s">
        <v>33</v>
      </c>
      <c r="F97" s="2" t="s">
        <v>178</v>
      </c>
      <c r="G97" s="5" t="s">
        <v>23</v>
      </c>
      <c r="H97" s="4">
        <v>699.81299999999999</v>
      </c>
      <c r="I97" s="4">
        <v>19.7021787753525</v>
      </c>
      <c r="J97" s="4" t="s">
        <v>39</v>
      </c>
      <c r="K97" s="2">
        <v>908.05700000000002</v>
      </c>
      <c r="L97" s="2">
        <v>10.7397256820783</v>
      </c>
      <c r="M97" s="2">
        <v>5.7296665343630003E-2</v>
      </c>
      <c r="N97" s="4">
        <v>141.16</v>
      </c>
      <c r="O97" s="4">
        <v>24.2143069764325</v>
      </c>
      <c r="P97" s="4">
        <v>2.9405999293401899E-2</v>
      </c>
      <c r="Q97" s="2">
        <v>243.28200000000001</v>
      </c>
      <c r="R97" s="2">
        <v>22.627478124977401</v>
      </c>
      <c r="S97" s="2">
        <v>3.02068721516951E-2</v>
      </c>
      <c r="U97">
        <f t="shared" si="4"/>
        <v>0</v>
      </c>
    </row>
    <row r="98" spans="1:21" x14ac:dyDescent="0.25">
      <c r="A98" s="5"/>
      <c r="B98" s="5" t="b">
        <v>0</v>
      </c>
      <c r="C98" s="5" t="s">
        <v>97</v>
      </c>
      <c r="D98" s="3">
        <v>43406.689525463</v>
      </c>
      <c r="E98" s="1" t="s">
        <v>33</v>
      </c>
      <c r="F98" s="2" t="s">
        <v>178</v>
      </c>
      <c r="G98" s="5" t="s">
        <v>137</v>
      </c>
      <c r="H98" s="4">
        <v>77449.380999999994</v>
      </c>
      <c r="I98" s="4">
        <v>1.88198753134868</v>
      </c>
      <c r="J98" s="4">
        <v>0.50818407850206604</v>
      </c>
      <c r="K98" s="2">
        <v>2014614.91</v>
      </c>
      <c r="L98" s="2">
        <v>1.00299125612313</v>
      </c>
      <c r="M98" s="2">
        <v>127.118359634425</v>
      </c>
      <c r="N98" s="4">
        <v>450538.93</v>
      </c>
      <c r="O98" s="4">
        <v>0.79821784310544297</v>
      </c>
      <c r="P98" s="4">
        <v>93.854827551927301</v>
      </c>
      <c r="Q98" s="2">
        <v>750963.19999999995</v>
      </c>
      <c r="R98" s="2">
        <v>0.75330217704472402</v>
      </c>
      <c r="S98" s="2">
        <v>93.242612988333903</v>
      </c>
      <c r="T98">
        <f t="shared" si="3"/>
        <v>76763.583999999988</v>
      </c>
      <c r="U98">
        <f t="shared" si="4"/>
        <v>78129.728969847245</v>
      </c>
    </row>
    <row r="99" spans="1:21" x14ac:dyDescent="0.25">
      <c r="A99" s="5"/>
      <c r="B99" s="5" t="b">
        <v>0</v>
      </c>
      <c r="C99" s="5" t="s">
        <v>224</v>
      </c>
      <c r="D99" s="3">
        <v>43406.691759259302</v>
      </c>
      <c r="E99" s="1" t="s">
        <v>33</v>
      </c>
      <c r="F99" s="2" t="s">
        <v>178</v>
      </c>
      <c r="G99" s="5" t="s">
        <v>23</v>
      </c>
      <c r="H99" s="4">
        <v>671.78099999999995</v>
      </c>
      <c r="I99" s="4">
        <v>16.720565949070199</v>
      </c>
      <c r="J99" s="4" t="s">
        <v>39</v>
      </c>
      <c r="K99" s="2">
        <v>950.11300000000006</v>
      </c>
      <c r="L99" s="2">
        <v>12.4330782039883</v>
      </c>
      <c r="M99" s="2">
        <v>5.99503187571181E-2</v>
      </c>
      <c r="N99" s="4">
        <v>122.139</v>
      </c>
      <c r="O99" s="4">
        <v>36.618456593622703</v>
      </c>
      <c r="P99" s="4">
        <v>2.5443605466823602E-2</v>
      </c>
      <c r="Q99" s="2">
        <v>228.26300000000001</v>
      </c>
      <c r="R99" s="2">
        <v>27.258819577806399</v>
      </c>
      <c r="S99" s="2">
        <v>2.83420526712309E-2</v>
      </c>
      <c r="U99">
        <f t="shared" si="4"/>
        <v>0</v>
      </c>
    </row>
    <row r="100" spans="1:21" x14ac:dyDescent="0.25">
      <c r="A100" s="5"/>
      <c r="B100" s="5" t="b">
        <v>0</v>
      </c>
      <c r="C100" s="5" t="s">
        <v>229</v>
      </c>
      <c r="D100" s="3">
        <v>43406.693958333301</v>
      </c>
      <c r="E100" s="1" t="s">
        <v>33</v>
      </c>
      <c r="F100" s="2" t="s">
        <v>178</v>
      </c>
      <c r="G100" s="5" t="s">
        <v>18</v>
      </c>
      <c r="H100" s="4">
        <v>38703.802000000003</v>
      </c>
      <c r="I100" s="4">
        <v>1.5044236003154099</v>
      </c>
      <c r="J100" s="4">
        <v>0.244070501763296</v>
      </c>
      <c r="K100" s="2">
        <v>2019711.9169999999</v>
      </c>
      <c r="L100" s="2">
        <v>0.81493509574021605</v>
      </c>
      <c r="M100" s="2">
        <v>127.439971057864</v>
      </c>
      <c r="N100" s="4">
        <v>450526.30300000001</v>
      </c>
      <c r="O100" s="4">
        <v>1.18542775257239</v>
      </c>
      <c r="P100" s="4">
        <v>93.852197135711094</v>
      </c>
      <c r="Q100" s="2">
        <v>749249.44900000002</v>
      </c>
      <c r="R100" s="2">
        <v>0.96244918173904404</v>
      </c>
      <c r="S100" s="2">
        <v>93.029826767582605</v>
      </c>
      <c r="T100">
        <f t="shared" si="3"/>
        <v>38025.013000000006</v>
      </c>
      <c r="U100">
        <f t="shared" si="4"/>
        <v>38604.067076861349</v>
      </c>
    </row>
    <row r="101" spans="1:21" x14ac:dyDescent="0.25">
      <c r="A101" s="5"/>
      <c r="B101" s="5" t="b">
        <v>0</v>
      </c>
      <c r="C101" s="5" t="s">
        <v>74</v>
      </c>
      <c r="D101" s="3">
        <v>43406.696192129602</v>
      </c>
      <c r="E101" s="1" t="s">
        <v>33</v>
      </c>
      <c r="F101" s="2" t="s">
        <v>178</v>
      </c>
      <c r="G101" s="5" t="s">
        <v>23</v>
      </c>
      <c r="H101" s="4">
        <v>685.79700000000003</v>
      </c>
      <c r="I101" s="4">
        <v>14.357831228334801</v>
      </c>
      <c r="J101" s="4" t="s">
        <v>39</v>
      </c>
      <c r="K101" s="2">
        <v>825.95600000000002</v>
      </c>
      <c r="L101" s="2">
        <v>11.6720549679331</v>
      </c>
      <c r="M101" s="2">
        <v>5.2116248782359799E-2</v>
      </c>
      <c r="N101" s="4">
        <v>144.166</v>
      </c>
      <c r="O101" s="4">
        <v>21.762879458692598</v>
      </c>
      <c r="P101" s="4">
        <v>3.0032199590057901E-2</v>
      </c>
      <c r="Q101" s="2">
        <v>212.245</v>
      </c>
      <c r="R101" s="2">
        <v>33.709081507329302</v>
      </c>
      <c r="S101" s="2">
        <v>2.6353193330524001E-2</v>
      </c>
      <c r="U101">
        <f t="shared" si="4"/>
        <v>0</v>
      </c>
    </row>
    <row r="102" spans="1:21" x14ac:dyDescent="0.25">
      <c r="A102" s="5"/>
      <c r="B102" s="5" t="b">
        <v>0</v>
      </c>
      <c r="C102" s="5" t="s">
        <v>138</v>
      </c>
      <c r="D102" s="3">
        <v>43406.698379629597</v>
      </c>
      <c r="E102" s="1" t="s">
        <v>33</v>
      </c>
      <c r="F102" s="2" t="s">
        <v>178</v>
      </c>
      <c r="G102" s="5" t="s">
        <v>10</v>
      </c>
      <c r="H102" s="4">
        <v>23023.363000000001</v>
      </c>
      <c r="I102" s="4">
        <v>2.9690975800759598</v>
      </c>
      <c r="J102" s="4">
        <v>0.137183033927957</v>
      </c>
      <c r="K102" s="2">
        <v>2013248.209</v>
      </c>
      <c r="L102" s="2">
        <v>0.75465253348042205</v>
      </c>
      <c r="M102" s="2">
        <v>127.03212340716</v>
      </c>
      <c r="N102" s="4">
        <v>445893.65500000003</v>
      </c>
      <c r="O102" s="4">
        <v>0.92530216792140096</v>
      </c>
      <c r="P102" s="4">
        <v>92.887138735211096</v>
      </c>
      <c r="Q102" s="2">
        <v>748055.049</v>
      </c>
      <c r="R102" s="2">
        <v>0.85128284602202797</v>
      </c>
      <c r="S102" s="2">
        <v>92.881525256998202</v>
      </c>
      <c r="T102">
        <f t="shared" si="3"/>
        <v>22363.5995</v>
      </c>
      <c r="U102">
        <f t="shared" si="4"/>
        <v>22777.051459460272</v>
      </c>
    </row>
    <row r="103" spans="1:21" x14ac:dyDescent="0.25">
      <c r="A103" s="5"/>
      <c r="B103" s="5" t="b">
        <v>0</v>
      </c>
      <c r="C103" s="5" t="s">
        <v>7</v>
      </c>
      <c r="D103" s="3">
        <v>43406.700601851902</v>
      </c>
      <c r="E103" s="1" t="s">
        <v>33</v>
      </c>
      <c r="F103" s="2" t="s">
        <v>178</v>
      </c>
      <c r="G103" s="5" t="s">
        <v>23</v>
      </c>
      <c r="H103" s="4">
        <v>633.73</v>
      </c>
      <c r="I103" s="4">
        <v>16.4188421827191</v>
      </c>
      <c r="J103" s="4" t="s">
        <v>39</v>
      </c>
      <c r="K103" s="2">
        <v>1001.173</v>
      </c>
      <c r="L103" s="2">
        <v>9.2981879786026091</v>
      </c>
      <c r="M103" s="2">
        <v>6.3172107403035402E-2</v>
      </c>
      <c r="N103" s="4">
        <v>135.15299999999999</v>
      </c>
      <c r="O103" s="4">
        <v>25.242746694333398</v>
      </c>
      <c r="P103" s="4">
        <v>2.8154640284082901E-2</v>
      </c>
      <c r="Q103" s="2">
        <v>246.28700000000001</v>
      </c>
      <c r="R103" s="2">
        <v>26.150028202729398</v>
      </c>
      <c r="S103" s="2">
        <v>3.0579985044617099E-2</v>
      </c>
      <c r="U103">
        <f t="shared" si="4"/>
        <v>0</v>
      </c>
    </row>
    <row r="104" spans="1:21" x14ac:dyDescent="0.25">
      <c r="A104" s="5"/>
      <c r="B104" s="5" t="b">
        <v>0</v>
      </c>
      <c r="C104" s="5" t="s">
        <v>5</v>
      </c>
      <c r="D104" s="3">
        <v>43406.702800925901</v>
      </c>
      <c r="E104" s="1" t="s">
        <v>33</v>
      </c>
      <c r="F104" s="2" t="s">
        <v>178</v>
      </c>
      <c r="G104" s="5" t="s">
        <v>78</v>
      </c>
      <c r="H104" s="4">
        <v>35903.633999999998</v>
      </c>
      <c r="I104" s="4">
        <v>2.6041904130684101</v>
      </c>
      <c r="J104" s="4">
        <v>0.224982843118436</v>
      </c>
      <c r="K104" s="2">
        <v>2048457.267</v>
      </c>
      <c r="L104" s="2">
        <v>0.52521344403830605</v>
      </c>
      <c r="M104" s="2">
        <v>129.253747835242</v>
      </c>
      <c r="N104" s="4">
        <v>457251.56400000001</v>
      </c>
      <c r="O104" s="4">
        <v>0.95776537421018004</v>
      </c>
      <c r="P104" s="4">
        <v>95.253181977124697</v>
      </c>
      <c r="Q104" s="2">
        <v>763734.64399999997</v>
      </c>
      <c r="R104" s="2">
        <v>0.80126832981793195</v>
      </c>
      <c r="S104" s="2">
        <v>94.828366871073101</v>
      </c>
      <c r="T104">
        <f t="shared" si="3"/>
        <v>35224.845499999996</v>
      </c>
      <c r="U104">
        <f t="shared" si="4"/>
        <v>35259.431579346994</v>
      </c>
    </row>
    <row r="105" spans="1:21" x14ac:dyDescent="0.25">
      <c r="A105" s="5"/>
      <c r="B105" s="5" t="b">
        <v>0</v>
      </c>
      <c r="C105" s="5" t="s">
        <v>182</v>
      </c>
      <c r="D105" s="3">
        <v>43406.705034722203</v>
      </c>
      <c r="E105" s="1" t="s">
        <v>33</v>
      </c>
      <c r="F105" s="2" t="s">
        <v>178</v>
      </c>
      <c r="G105" s="5" t="s">
        <v>23</v>
      </c>
      <c r="H105" s="4">
        <v>723.84699999999998</v>
      </c>
      <c r="I105" s="4">
        <v>13.363119931578799</v>
      </c>
      <c r="J105" s="4" t="s">
        <v>39</v>
      </c>
      <c r="K105" s="2">
        <v>915.06899999999996</v>
      </c>
      <c r="L105" s="2">
        <v>10.6608082811622</v>
      </c>
      <c r="M105" s="2">
        <v>5.7739109174127001E-2</v>
      </c>
      <c r="N105" s="4">
        <v>148.16999999999999</v>
      </c>
      <c r="O105" s="4">
        <v>22.925669785119901</v>
      </c>
      <c r="P105" s="4">
        <v>3.08663000517382E-2</v>
      </c>
      <c r="Q105" s="2">
        <v>264.30399999999997</v>
      </c>
      <c r="R105" s="2">
        <v>14.195518784910799</v>
      </c>
      <c r="S105" s="2">
        <v>3.2817048269833497E-2</v>
      </c>
      <c r="U105">
        <f t="shared" si="4"/>
        <v>0</v>
      </c>
    </row>
    <row r="106" spans="1:21" x14ac:dyDescent="0.25">
      <c r="A106" s="5"/>
      <c r="B106" s="5" t="b">
        <v>0</v>
      </c>
      <c r="C106" s="5" t="s">
        <v>108</v>
      </c>
      <c r="D106" s="3">
        <v>43406.707222222198</v>
      </c>
      <c r="E106" s="1" t="s">
        <v>33</v>
      </c>
      <c r="F106" s="2" t="s">
        <v>178</v>
      </c>
      <c r="G106" s="5" t="s">
        <v>122</v>
      </c>
      <c r="H106" s="4">
        <v>48181.921999999999</v>
      </c>
      <c r="I106" s="4">
        <v>2.4411519953532999</v>
      </c>
      <c r="J106" s="4">
        <v>0.30867916779869797</v>
      </c>
      <c r="K106" s="2">
        <v>2059081.8470000001</v>
      </c>
      <c r="L106" s="2">
        <v>1.09856993060479</v>
      </c>
      <c r="M106" s="2">
        <v>129.924138575775</v>
      </c>
      <c r="N106" s="4">
        <v>459357.772</v>
      </c>
      <c r="O106" s="4">
        <v>0.78579990926772403</v>
      </c>
      <c r="P106" s="4">
        <v>95.691940484915605</v>
      </c>
      <c r="Q106" s="2">
        <v>765360.88500000001</v>
      </c>
      <c r="R106" s="2">
        <v>0.89162900711723003</v>
      </c>
      <c r="S106" s="2">
        <v>95.030287498060801</v>
      </c>
      <c r="T106">
        <f t="shared" si="3"/>
        <v>47468.590499999998</v>
      </c>
      <c r="U106">
        <f t="shared" si="4"/>
        <v>47270.026388515056</v>
      </c>
    </row>
    <row r="107" spans="1:21" x14ac:dyDescent="0.25">
      <c r="A107" s="5"/>
      <c r="B107" s="5" t="b">
        <v>0</v>
      </c>
      <c r="C107" s="5" t="s">
        <v>179</v>
      </c>
      <c r="D107" s="3">
        <v>43406.709444444401</v>
      </c>
      <c r="E107" s="1" t="s">
        <v>33</v>
      </c>
      <c r="F107" s="2" t="s">
        <v>178</v>
      </c>
      <c r="G107" s="5" t="s">
        <v>23</v>
      </c>
      <c r="H107" s="4">
        <v>702.81600000000003</v>
      </c>
      <c r="I107" s="4">
        <v>13.627687445671601</v>
      </c>
      <c r="J107" s="4" t="s">
        <v>39</v>
      </c>
      <c r="K107" s="2">
        <v>1016.188</v>
      </c>
      <c r="L107" s="2">
        <v>12.8821239169456</v>
      </c>
      <c r="M107" s="2">
        <v>6.4119525274528702E-2</v>
      </c>
      <c r="N107" s="4">
        <v>144.167</v>
      </c>
      <c r="O107" s="4">
        <v>31.264683677795698</v>
      </c>
      <c r="P107" s="4">
        <v>3.0032407906856601E-2</v>
      </c>
      <c r="Q107" s="2">
        <v>258.29700000000003</v>
      </c>
      <c r="R107" s="2">
        <v>41.8188695634935</v>
      </c>
      <c r="S107" s="2">
        <v>3.2071194976062298E-2</v>
      </c>
      <c r="U107">
        <f t="shared" si="4"/>
        <v>0</v>
      </c>
    </row>
    <row r="108" spans="1:21" x14ac:dyDescent="0.25">
      <c r="A108" s="5"/>
      <c r="B108" s="5" t="b">
        <v>0</v>
      </c>
      <c r="C108" s="5" t="s">
        <v>151</v>
      </c>
      <c r="D108" s="3">
        <v>43406.711631944403</v>
      </c>
      <c r="E108" s="1" t="s">
        <v>33</v>
      </c>
      <c r="F108" s="2" t="s">
        <v>178</v>
      </c>
      <c r="G108" s="5" t="s">
        <v>201</v>
      </c>
      <c r="H108" s="4">
        <v>528589.78500000003</v>
      </c>
      <c r="I108" s="4">
        <v>0.98075669639968999</v>
      </c>
      <c r="J108" s="4">
        <v>3.58343314657803</v>
      </c>
      <c r="K108" s="2">
        <v>2082585.9820000001</v>
      </c>
      <c r="L108" s="2">
        <v>0.73625777466172804</v>
      </c>
      <c r="M108" s="2">
        <v>131.40720467987001</v>
      </c>
      <c r="N108" s="4">
        <v>459684.20799999998</v>
      </c>
      <c r="O108" s="4">
        <v>0.81607933430484703</v>
      </c>
      <c r="P108" s="4">
        <v>95.759942587390299</v>
      </c>
      <c r="Q108" s="2">
        <v>772251.81</v>
      </c>
      <c r="R108" s="2">
        <v>0.53053123176204198</v>
      </c>
      <c r="S108" s="2">
        <v>95.885892476982093</v>
      </c>
      <c r="T108">
        <f t="shared" si="3"/>
        <v>527884.96550000005</v>
      </c>
      <c r="U108">
        <f t="shared" si="4"/>
        <v>519743.98354121798</v>
      </c>
    </row>
    <row r="109" spans="1:21" x14ac:dyDescent="0.25">
      <c r="A109" s="5"/>
      <c r="B109" s="5" t="b">
        <v>0</v>
      </c>
      <c r="C109" s="5" t="s">
        <v>116</v>
      </c>
      <c r="D109" s="3">
        <v>43406.713865740698</v>
      </c>
      <c r="E109" s="1" t="s">
        <v>33</v>
      </c>
      <c r="F109" s="2" t="s">
        <v>178</v>
      </c>
      <c r="G109" s="5" t="s">
        <v>23</v>
      </c>
      <c r="H109" s="4">
        <v>706.82299999999998</v>
      </c>
      <c r="I109" s="4">
        <v>16.495271358267001</v>
      </c>
      <c r="J109" s="4" t="s">
        <v>39</v>
      </c>
      <c r="K109" s="2">
        <v>1103.2940000000001</v>
      </c>
      <c r="L109" s="2">
        <v>13.5401796071066</v>
      </c>
      <c r="M109" s="2">
        <v>6.9615747792963395E-2</v>
      </c>
      <c r="N109" s="4">
        <v>162.191</v>
      </c>
      <c r="O109" s="4">
        <v>40.822416231931697</v>
      </c>
      <c r="P109" s="4">
        <v>3.3787109885209297E-2</v>
      </c>
      <c r="Q109" s="2">
        <v>275.31900000000002</v>
      </c>
      <c r="R109" s="2">
        <v>31.010423047714202</v>
      </c>
      <c r="S109" s="2">
        <v>3.41847149971332E-2</v>
      </c>
      <c r="U109">
        <f t="shared" si="4"/>
        <v>0</v>
      </c>
    </row>
    <row r="110" spans="1:21" x14ac:dyDescent="0.25">
      <c r="A110" s="5"/>
      <c r="B110" s="5" t="b">
        <v>0</v>
      </c>
      <c r="C110" s="5" t="s">
        <v>94</v>
      </c>
      <c r="D110" s="3">
        <v>43406.7160532407</v>
      </c>
      <c r="E110" s="1" t="s">
        <v>33</v>
      </c>
      <c r="F110" s="2" t="s">
        <v>178</v>
      </c>
      <c r="G110" s="5" t="s">
        <v>49</v>
      </c>
      <c r="H110" s="4">
        <v>1095551.0279999999</v>
      </c>
      <c r="I110" s="4">
        <v>0.78511547309176299</v>
      </c>
      <c r="J110" s="4">
        <v>7.4481879295944102</v>
      </c>
      <c r="K110" s="2">
        <v>2067780.074</v>
      </c>
      <c r="L110" s="2">
        <v>0.95314506870459403</v>
      </c>
      <c r="M110" s="2">
        <v>130.47298011491</v>
      </c>
      <c r="N110" s="4">
        <v>457486.69400000002</v>
      </c>
      <c r="O110" s="4">
        <v>0.85988362905621696</v>
      </c>
      <c r="P110" s="4">
        <v>95.302163505984595</v>
      </c>
      <c r="Q110" s="2">
        <v>767350.71400000004</v>
      </c>
      <c r="R110" s="2">
        <v>0.79440072601227496</v>
      </c>
      <c r="S110" s="2">
        <v>95.277352674303799</v>
      </c>
      <c r="T110">
        <f t="shared" si="3"/>
        <v>1094840.7015</v>
      </c>
      <c r="U110">
        <f t="shared" si="4"/>
        <v>1085674.6731165678</v>
      </c>
    </row>
    <row r="111" spans="1:21" x14ac:dyDescent="0.25">
      <c r="A111" s="5"/>
      <c r="B111" s="5" t="b">
        <v>0</v>
      </c>
      <c r="C111" s="5" t="s">
        <v>86</v>
      </c>
      <c r="D111" s="3">
        <v>43406.718287037002</v>
      </c>
      <c r="E111" s="1" t="s">
        <v>33</v>
      </c>
      <c r="F111" s="2" t="s">
        <v>178</v>
      </c>
      <c r="G111" s="5" t="s">
        <v>23</v>
      </c>
      <c r="H111" s="4">
        <v>713.83</v>
      </c>
      <c r="I111" s="4">
        <v>11.025060850289099</v>
      </c>
      <c r="J111" s="4" t="s">
        <v>39</v>
      </c>
      <c r="K111" s="2">
        <v>1059.2360000000001</v>
      </c>
      <c r="L111" s="2">
        <v>14.566665525952301</v>
      </c>
      <c r="M111" s="2">
        <v>6.6835771996609603E-2</v>
      </c>
      <c r="N111" s="4">
        <v>150.17400000000001</v>
      </c>
      <c r="O111" s="4">
        <v>34.569704960329297</v>
      </c>
      <c r="P111" s="4">
        <v>3.1283766916175501E-2</v>
      </c>
      <c r="Q111" s="2">
        <v>296.34199999999998</v>
      </c>
      <c r="R111" s="2">
        <v>18.243215503982</v>
      </c>
      <c r="S111" s="2">
        <v>3.6795015279295802E-2</v>
      </c>
      <c r="U111">
        <f t="shared" si="4"/>
        <v>0</v>
      </c>
    </row>
    <row r="112" spans="1:21" x14ac:dyDescent="0.25">
      <c r="A112" s="5"/>
      <c r="B112" s="5" t="b">
        <v>0</v>
      </c>
      <c r="C112" s="5" t="s">
        <v>60</v>
      </c>
      <c r="D112" s="3">
        <v>43406.720474537004</v>
      </c>
      <c r="E112" s="1" t="s">
        <v>33</v>
      </c>
      <c r="F112" s="2" t="s">
        <v>178</v>
      </c>
      <c r="G112" s="5" t="s">
        <v>50</v>
      </c>
      <c r="H112" s="4">
        <v>768671.67299999995</v>
      </c>
      <c r="I112" s="4">
        <v>0.68431478458425499</v>
      </c>
      <c r="J112" s="4">
        <v>5.2199782127874403</v>
      </c>
      <c r="K112" s="2">
        <v>2052459.909</v>
      </c>
      <c r="L112" s="2">
        <v>0.89304310173137402</v>
      </c>
      <c r="M112" s="2">
        <v>129.50630691376199</v>
      </c>
      <c r="N112" s="4">
        <v>456117.71100000001</v>
      </c>
      <c r="O112" s="4">
        <v>0.76251606256982496</v>
      </c>
      <c r="P112" s="4">
        <v>95.016981350057407</v>
      </c>
      <c r="Q112" s="2">
        <v>762392.88800000004</v>
      </c>
      <c r="R112" s="2">
        <v>0.61277564982323196</v>
      </c>
      <c r="S112" s="2">
        <v>94.661769046528804</v>
      </c>
      <c r="T112">
        <f t="shared" si="3"/>
        <v>767978.8665</v>
      </c>
      <c r="U112">
        <f t="shared" si="4"/>
        <v>767233.76038848213</v>
      </c>
    </row>
    <row r="113" spans="1:21" x14ac:dyDescent="0.25">
      <c r="A113" s="5"/>
      <c r="B113" s="5" t="b">
        <v>0</v>
      </c>
      <c r="C113" s="5" t="s">
        <v>210</v>
      </c>
      <c r="D113" s="3">
        <v>43406.722696759301</v>
      </c>
      <c r="E113" s="1" t="s">
        <v>33</v>
      </c>
      <c r="F113" s="2" t="s">
        <v>178</v>
      </c>
      <c r="G113" s="5" t="s">
        <v>23</v>
      </c>
      <c r="H113" s="4">
        <v>671.78300000000002</v>
      </c>
      <c r="I113" s="4">
        <v>17.821398087124901</v>
      </c>
      <c r="J113" s="4" t="s">
        <v>39</v>
      </c>
      <c r="K113" s="2">
        <v>1296.518</v>
      </c>
      <c r="L113" s="2">
        <v>16.414937469728098</v>
      </c>
      <c r="M113" s="2">
        <v>8.1807813780404207E-2</v>
      </c>
      <c r="N113" s="4">
        <v>162.185</v>
      </c>
      <c r="O113" s="4">
        <v>29.360127169228299</v>
      </c>
      <c r="P113" s="4">
        <v>3.3785859984417597E-2</v>
      </c>
      <c r="Q113" s="2">
        <v>310.36200000000002</v>
      </c>
      <c r="R113" s="2">
        <v>26.773632621281699</v>
      </c>
      <c r="S113" s="2">
        <v>3.8535794899517403E-2</v>
      </c>
      <c r="U113">
        <f t="shared" si="4"/>
        <v>0</v>
      </c>
    </row>
    <row r="114" spans="1:21" x14ac:dyDescent="0.25">
      <c r="A114" s="5"/>
      <c r="B114" s="5" t="b">
        <v>0</v>
      </c>
      <c r="C114" s="5" t="s">
        <v>169</v>
      </c>
      <c r="D114" s="3">
        <v>43406.7248958333</v>
      </c>
      <c r="E114" s="1" t="s">
        <v>33</v>
      </c>
      <c r="F114" s="2" t="s">
        <v>178</v>
      </c>
      <c r="G114" s="5" t="s">
        <v>174</v>
      </c>
      <c r="H114" s="4">
        <v>360177.76299999998</v>
      </c>
      <c r="I114" s="4">
        <v>0.82658472731954802</v>
      </c>
      <c r="J114" s="4">
        <v>2.4354337452468902</v>
      </c>
      <c r="K114" s="2">
        <v>2039806.899</v>
      </c>
      <c r="L114" s="2">
        <v>0.77086439651729299</v>
      </c>
      <c r="M114" s="2">
        <v>128.70792610775601</v>
      </c>
      <c r="N114" s="4">
        <v>450484.20799999998</v>
      </c>
      <c r="O114" s="4">
        <v>0.84329931880278997</v>
      </c>
      <c r="P114" s="4">
        <v>93.843428040073107</v>
      </c>
      <c r="Q114" s="2">
        <v>754015.74600000004</v>
      </c>
      <c r="R114" s="2">
        <v>0.90658907742628803</v>
      </c>
      <c r="S114" s="2">
        <v>93.621629383953703</v>
      </c>
      <c r="T114">
        <f t="shared" si="3"/>
        <v>359536.51850000001</v>
      </c>
      <c r="U114">
        <f t="shared" si="4"/>
        <v>361415.74677967775</v>
      </c>
    </row>
    <row r="115" spans="1:21" x14ac:dyDescent="0.25">
      <c r="A115" s="5"/>
      <c r="B115" s="5" t="b">
        <v>0</v>
      </c>
      <c r="C115" s="5" t="s">
        <v>120</v>
      </c>
      <c r="D115" s="3">
        <v>43406.7271064815</v>
      </c>
      <c r="E115" s="1" t="s">
        <v>33</v>
      </c>
      <c r="F115" s="2" t="s">
        <v>178</v>
      </c>
      <c r="G115" s="5" t="s">
        <v>23</v>
      </c>
      <c r="H115" s="4">
        <v>610.70600000000002</v>
      </c>
      <c r="I115" s="4">
        <v>20.821945785936901</v>
      </c>
      <c r="J115" s="4" t="s">
        <v>39</v>
      </c>
      <c r="K115" s="2">
        <v>1283.5150000000001</v>
      </c>
      <c r="L115" s="2">
        <v>12.0111208521227</v>
      </c>
      <c r="M115" s="2">
        <v>8.0987349272710105E-2</v>
      </c>
      <c r="N115" s="4">
        <v>175.20400000000001</v>
      </c>
      <c r="O115" s="4">
        <v>27.240572376328998</v>
      </c>
      <c r="P115" s="4">
        <v>3.6497936385670102E-2</v>
      </c>
      <c r="Q115" s="2">
        <v>347.4</v>
      </c>
      <c r="R115" s="2">
        <v>24.568162068729599</v>
      </c>
      <c r="S115" s="2">
        <v>4.31345820303142E-2</v>
      </c>
      <c r="U115">
        <f t="shared" si="4"/>
        <v>0</v>
      </c>
    </row>
    <row r="116" spans="1:21" x14ac:dyDescent="0.25">
      <c r="A116" s="5"/>
      <c r="B116" s="5" t="b">
        <v>0</v>
      </c>
      <c r="C116" s="5" t="s">
        <v>118</v>
      </c>
      <c r="D116" s="3">
        <v>43406.729293981502</v>
      </c>
      <c r="E116" s="1" t="s">
        <v>33</v>
      </c>
      <c r="F116" s="2" t="s">
        <v>178</v>
      </c>
      <c r="G116" s="5" t="s">
        <v>4</v>
      </c>
      <c r="H116" s="4">
        <v>179123.24799999999</v>
      </c>
      <c r="I116" s="4">
        <v>0.90093862239031597</v>
      </c>
      <c r="J116" s="4">
        <v>1.20125537508101</v>
      </c>
      <c r="K116" s="2">
        <v>2022494.172</v>
      </c>
      <c r="L116" s="2">
        <v>0.45972762620374502</v>
      </c>
      <c r="M116" s="2">
        <v>127.615526043548</v>
      </c>
      <c r="N116" s="4">
        <v>446912.02799999999</v>
      </c>
      <c r="O116" s="4">
        <v>0.70785745980660197</v>
      </c>
      <c r="P116" s="4">
        <v>93.099282938373605</v>
      </c>
      <c r="Q116" s="2">
        <v>746834.52399999998</v>
      </c>
      <c r="R116" s="2">
        <v>0.60146665998736804</v>
      </c>
      <c r="S116" s="2">
        <v>92.729979961279895</v>
      </c>
      <c r="T116">
        <f t="shared" si="3"/>
        <v>178537.5735</v>
      </c>
      <c r="U116">
        <f t="shared" si="4"/>
        <v>181007.04044200387</v>
      </c>
    </row>
    <row r="117" spans="1:21" x14ac:dyDescent="0.25">
      <c r="A117" s="5"/>
      <c r="B117" s="5" t="b">
        <v>0</v>
      </c>
      <c r="C117" s="5" t="s">
        <v>85</v>
      </c>
      <c r="D117" s="3">
        <v>43406.731527777803</v>
      </c>
      <c r="E117" s="1" t="s">
        <v>33</v>
      </c>
      <c r="F117" s="2" t="s">
        <v>178</v>
      </c>
      <c r="G117" s="5" t="s">
        <v>23</v>
      </c>
      <c r="H117" s="4">
        <v>560.64300000000003</v>
      </c>
      <c r="I117" s="4">
        <v>11.0410163259779</v>
      </c>
      <c r="J117" s="4" t="s">
        <v>39</v>
      </c>
      <c r="K117" s="2">
        <v>992.15899999999999</v>
      </c>
      <c r="L117" s="2">
        <v>10.652727135366099</v>
      </c>
      <c r="M117" s="2">
        <v>6.2603341189672701E-2</v>
      </c>
      <c r="N117" s="4">
        <v>165.18899999999999</v>
      </c>
      <c r="O117" s="4">
        <v>32.481229481979597</v>
      </c>
      <c r="P117" s="4">
        <v>3.4411643647476398E-2</v>
      </c>
      <c r="Q117" s="2">
        <v>256.29500000000002</v>
      </c>
      <c r="R117" s="2">
        <v>28.539125019669399</v>
      </c>
      <c r="S117" s="2">
        <v>3.1822618599479997E-2</v>
      </c>
      <c r="U117">
        <f t="shared" si="4"/>
        <v>0</v>
      </c>
    </row>
    <row r="118" spans="1:21" x14ac:dyDescent="0.25">
      <c r="A118" s="5"/>
      <c r="B118" s="5" t="b">
        <v>0</v>
      </c>
      <c r="C118" s="5" t="s">
        <v>51</v>
      </c>
      <c r="D118" s="3">
        <v>43406.733715277798</v>
      </c>
      <c r="E118" s="1" t="s">
        <v>33</v>
      </c>
      <c r="F118" s="2" t="s">
        <v>178</v>
      </c>
      <c r="G118" s="5" t="s">
        <v>199</v>
      </c>
      <c r="H118" s="4">
        <v>80911.5</v>
      </c>
      <c r="I118" s="4">
        <v>1.93448785162985</v>
      </c>
      <c r="J118" s="4">
        <v>0.531784000242434</v>
      </c>
      <c r="K118" s="2">
        <v>2045414.169</v>
      </c>
      <c r="L118" s="2">
        <v>1.11253426216978</v>
      </c>
      <c r="M118" s="2">
        <v>129.06173415359601</v>
      </c>
      <c r="N118" s="4">
        <v>450233.97499999998</v>
      </c>
      <c r="O118" s="4">
        <v>0.93738150295658396</v>
      </c>
      <c r="P118" s="4">
        <v>93.791300302603702</v>
      </c>
      <c r="Q118" s="2">
        <v>751765.55200000003</v>
      </c>
      <c r="R118" s="2">
        <v>0.617024268465726</v>
      </c>
      <c r="S118" s="2">
        <v>93.342236241532504</v>
      </c>
      <c r="T118">
        <f t="shared" si="3"/>
        <v>80374.882500000007</v>
      </c>
      <c r="U118">
        <f t="shared" si="4"/>
        <v>80573.496308630522</v>
      </c>
    </row>
    <row r="119" spans="1:21" x14ac:dyDescent="0.25">
      <c r="A119" s="5"/>
      <c r="B119" s="5" t="b">
        <v>0</v>
      </c>
      <c r="C119" s="5" t="s">
        <v>193</v>
      </c>
      <c r="D119" s="3">
        <v>43406.735937500001</v>
      </c>
      <c r="E119" s="1" t="s">
        <v>33</v>
      </c>
      <c r="F119" s="2" t="s">
        <v>178</v>
      </c>
      <c r="G119" s="5" t="s">
        <v>23</v>
      </c>
      <c r="H119" s="4">
        <v>512.59199999999998</v>
      </c>
      <c r="I119" s="4">
        <v>16.388904185292098</v>
      </c>
      <c r="J119" s="4" t="s">
        <v>39</v>
      </c>
      <c r="K119" s="2">
        <v>828.96699999999998</v>
      </c>
      <c r="L119" s="2">
        <v>12.4713578435258</v>
      </c>
      <c r="M119" s="2">
        <v>5.2306237141405199E-2</v>
      </c>
      <c r="N119" s="4">
        <v>88.100999999999999</v>
      </c>
      <c r="O119" s="4">
        <v>34.215911308026698</v>
      </c>
      <c r="P119" s="4">
        <v>1.8352918275347099E-2</v>
      </c>
      <c r="Q119" s="2">
        <v>150.17599999999999</v>
      </c>
      <c r="R119" s="2">
        <v>27.0351108042777</v>
      </c>
      <c r="S119" s="2">
        <v>1.8646456508302999E-2</v>
      </c>
      <c r="U119">
        <f t="shared" si="4"/>
        <v>0</v>
      </c>
    </row>
    <row r="120" spans="1:21" x14ac:dyDescent="0.25">
      <c r="A120" s="5"/>
      <c r="B120" s="5" t="b">
        <v>0</v>
      </c>
      <c r="C120" s="5" t="s">
        <v>227</v>
      </c>
      <c r="D120" s="3">
        <v>43406.738136574102</v>
      </c>
      <c r="E120" s="1" t="s">
        <v>33</v>
      </c>
      <c r="F120" s="2" t="s">
        <v>178</v>
      </c>
      <c r="G120" s="5" t="s">
        <v>104</v>
      </c>
      <c r="H120" s="4">
        <v>39558.667000000001</v>
      </c>
      <c r="I120" s="4">
        <v>1.00242622654185</v>
      </c>
      <c r="J120" s="4">
        <v>0.24989778473611701</v>
      </c>
      <c r="K120" s="2">
        <v>2031765.1780000001</v>
      </c>
      <c r="L120" s="2">
        <v>0.80678654640214498</v>
      </c>
      <c r="M120" s="2">
        <v>128.200508845488</v>
      </c>
      <c r="N120" s="4">
        <v>448754.38500000001</v>
      </c>
      <c r="O120" s="4">
        <v>0.78445737044967001</v>
      </c>
      <c r="P120" s="4">
        <v>93.483076850531404</v>
      </c>
      <c r="Q120" s="2">
        <v>752276.21600000001</v>
      </c>
      <c r="R120" s="2">
        <v>0.80611837555480104</v>
      </c>
      <c r="S120" s="2">
        <v>93.405642338820698</v>
      </c>
      <c r="T120">
        <f t="shared" si="3"/>
        <v>39034.561500000003</v>
      </c>
      <c r="U120">
        <f t="shared" si="4"/>
        <v>39393.893872823297</v>
      </c>
    </row>
    <row r="121" spans="1:21" x14ac:dyDescent="0.25">
      <c r="A121" s="5"/>
      <c r="B121" s="5" t="b">
        <v>0</v>
      </c>
      <c r="C121" s="5" t="s">
        <v>185</v>
      </c>
      <c r="D121" s="3">
        <v>43406.740358796298</v>
      </c>
      <c r="E121" s="1" t="s">
        <v>33</v>
      </c>
      <c r="F121" s="2" t="s">
        <v>178</v>
      </c>
      <c r="G121" s="5" t="s">
        <v>23</v>
      </c>
      <c r="H121" s="4">
        <v>535.61900000000003</v>
      </c>
      <c r="I121" s="4">
        <v>16.158740069481901</v>
      </c>
      <c r="J121" s="4" t="s">
        <v>39</v>
      </c>
      <c r="K121" s="2">
        <v>806.947</v>
      </c>
      <c r="L121" s="2">
        <v>7.5635782433343897</v>
      </c>
      <c r="M121" s="2">
        <v>5.0916817126068298E-2</v>
      </c>
      <c r="N121" s="4">
        <v>87.1</v>
      </c>
      <c r="O121" s="4">
        <v>57.867297045853299</v>
      </c>
      <c r="P121" s="4">
        <v>1.8144393159927101E-2</v>
      </c>
      <c r="Q121" s="2">
        <v>180.209</v>
      </c>
      <c r="R121" s="2">
        <v>28.449769021336699</v>
      </c>
      <c r="S121" s="2">
        <v>2.2375474649110199E-2</v>
      </c>
      <c r="U121">
        <f t="shared" si="4"/>
        <v>0</v>
      </c>
    </row>
    <row r="122" spans="1:21" x14ac:dyDescent="0.25">
      <c r="A122" s="5"/>
      <c r="B122" s="5" t="b">
        <v>0</v>
      </c>
      <c r="C122" s="5" t="s">
        <v>117</v>
      </c>
      <c r="D122" s="3">
        <v>43406.7425462963</v>
      </c>
      <c r="E122" s="1" t="s">
        <v>33</v>
      </c>
      <c r="F122" s="2" t="s">
        <v>178</v>
      </c>
      <c r="G122" s="5" t="s">
        <v>208</v>
      </c>
      <c r="H122" s="4">
        <v>25749.471000000001</v>
      </c>
      <c r="I122" s="4">
        <v>2.7975499923093099</v>
      </c>
      <c r="J122" s="4">
        <v>0.155765854291957</v>
      </c>
      <c r="K122" s="2">
        <v>2039749.4129999999</v>
      </c>
      <c r="L122" s="2">
        <v>0.64710153066454201</v>
      </c>
      <c r="M122" s="2">
        <v>128.704298850762</v>
      </c>
      <c r="N122" s="4">
        <v>451472.011</v>
      </c>
      <c r="O122" s="4">
        <v>0.86845001658272103</v>
      </c>
      <c r="P122" s="4">
        <v>94.049203998701799</v>
      </c>
      <c r="Q122" s="2">
        <v>754504.06</v>
      </c>
      <c r="R122" s="2">
        <v>0.58162468673355905</v>
      </c>
      <c r="S122" s="2">
        <v>93.682260415299595</v>
      </c>
      <c r="T122">
        <f t="shared" si="3"/>
        <v>25206.342000000001</v>
      </c>
      <c r="U122">
        <f t="shared" si="4"/>
        <v>25338.804805212032</v>
      </c>
    </row>
    <row r="123" spans="1:21" x14ac:dyDescent="0.25">
      <c r="A123" s="5"/>
      <c r="B123" s="5" t="b">
        <v>0</v>
      </c>
      <c r="C123" s="5" t="s">
        <v>72</v>
      </c>
      <c r="D123" s="3">
        <v>43406.744768518503</v>
      </c>
      <c r="E123" s="1" t="s">
        <v>33</v>
      </c>
      <c r="F123" s="2" t="s">
        <v>178</v>
      </c>
      <c r="G123" s="5" t="s">
        <v>23</v>
      </c>
      <c r="H123" s="4">
        <v>550.63900000000001</v>
      </c>
      <c r="I123" s="4">
        <v>8.2664481668551506</v>
      </c>
      <c r="J123" s="4" t="s">
        <v>39</v>
      </c>
      <c r="K123" s="2">
        <v>817.95399999999995</v>
      </c>
      <c r="L123" s="2">
        <v>22.643976903021802</v>
      </c>
      <c r="M123" s="2">
        <v>5.1611337839456699E-2</v>
      </c>
      <c r="N123" s="4">
        <v>103.119</v>
      </c>
      <c r="O123" s="4">
        <v>39.116965760005897</v>
      </c>
      <c r="P123" s="4">
        <v>2.1481419957043901E-2</v>
      </c>
      <c r="Q123" s="2">
        <v>159.185</v>
      </c>
      <c r="R123" s="2">
        <v>37.202745201035597</v>
      </c>
      <c r="S123" s="2">
        <v>1.9765050202923299E-2</v>
      </c>
      <c r="U123">
        <f t="shared" si="4"/>
        <v>0</v>
      </c>
    </row>
    <row r="124" spans="1:21" x14ac:dyDescent="0.25">
      <c r="A124" s="5"/>
      <c r="B124" s="5" t="b">
        <v>0</v>
      </c>
      <c r="C124" s="5" t="s">
        <v>96</v>
      </c>
      <c r="D124" s="3">
        <v>43406.746956018498</v>
      </c>
      <c r="E124" s="1" t="s">
        <v>33</v>
      </c>
      <c r="F124" s="2" t="s">
        <v>178</v>
      </c>
      <c r="G124" s="5" t="s">
        <v>23</v>
      </c>
      <c r="H124" s="4">
        <v>515.59299999999996</v>
      </c>
      <c r="I124" s="4">
        <v>17.566262322297501</v>
      </c>
      <c r="J124" s="4" t="s">
        <v>39</v>
      </c>
      <c r="K124" s="2">
        <v>697.81200000000001</v>
      </c>
      <c r="L124" s="2">
        <v>16.2202173593137</v>
      </c>
      <c r="M124" s="2">
        <v>4.4030606709456799E-2</v>
      </c>
      <c r="N124" s="4">
        <v>95.108999999999995</v>
      </c>
      <c r="O124" s="4">
        <v>33.745329061415902</v>
      </c>
      <c r="P124" s="4">
        <v>1.9812802400086201E-2</v>
      </c>
      <c r="Q124" s="2">
        <v>123.143</v>
      </c>
      <c r="R124" s="2">
        <v>27.384523933163099</v>
      </c>
      <c r="S124" s="2">
        <v>1.52899304402964E-2</v>
      </c>
      <c r="U124">
        <f t="shared" si="4"/>
        <v>0</v>
      </c>
    </row>
    <row r="125" spans="1:21" x14ac:dyDescent="0.25">
      <c r="A125" s="5"/>
      <c r="B125" s="5" t="b">
        <v>0</v>
      </c>
      <c r="C125" s="5" t="s">
        <v>19</v>
      </c>
      <c r="D125" s="3">
        <v>43406.749178240701</v>
      </c>
      <c r="E125" s="1" t="s">
        <v>33</v>
      </c>
      <c r="F125" s="2" t="s">
        <v>178</v>
      </c>
      <c r="G125" s="5" t="s">
        <v>23</v>
      </c>
      <c r="H125" s="4">
        <v>461.53</v>
      </c>
      <c r="I125" s="4">
        <v>30.048870437722002</v>
      </c>
      <c r="J125" s="4" t="s">
        <v>39</v>
      </c>
      <c r="K125" s="2">
        <v>573.66499999999996</v>
      </c>
      <c r="L125" s="2">
        <v>21.040352504180198</v>
      </c>
      <c r="M125" s="2">
        <v>3.6197167715631903E-2</v>
      </c>
      <c r="N125" s="4">
        <v>53.061</v>
      </c>
      <c r="O125" s="4">
        <v>51.136073997058098</v>
      </c>
      <c r="P125" s="4">
        <v>1.1053497651652E-2</v>
      </c>
      <c r="Q125" s="2">
        <v>96.11</v>
      </c>
      <c r="R125" s="2">
        <v>42.866511604373102</v>
      </c>
      <c r="S125" s="2">
        <v>1.19334043722898E-2</v>
      </c>
      <c r="U125">
        <f t="shared" si="4"/>
        <v>0</v>
      </c>
    </row>
    <row r="126" spans="1:21" x14ac:dyDescent="0.25">
      <c r="A126" s="5"/>
      <c r="B126" s="5" t="b">
        <v>0</v>
      </c>
      <c r="C126" s="5" t="s">
        <v>157</v>
      </c>
      <c r="D126" s="3">
        <v>43406.751388888901</v>
      </c>
      <c r="E126" s="1" t="s">
        <v>33</v>
      </c>
      <c r="F126" s="2" t="s">
        <v>178</v>
      </c>
      <c r="G126" s="5" t="s">
        <v>226</v>
      </c>
      <c r="H126" s="4">
        <v>334935.27299999999</v>
      </c>
      <c r="I126" s="4">
        <v>0.69343295855822495</v>
      </c>
      <c r="J126" s="4">
        <v>2.26336548631875</v>
      </c>
      <c r="K126" s="2">
        <v>2045636.902</v>
      </c>
      <c r="L126" s="2">
        <v>0.60067271918276699</v>
      </c>
      <c r="M126" s="2">
        <v>129.07578818121999</v>
      </c>
      <c r="N126" s="4">
        <v>455737.78200000001</v>
      </c>
      <c r="O126" s="4">
        <v>0.91170845470791595</v>
      </c>
      <c r="P126" s="4">
        <v>94.937835757073898</v>
      </c>
      <c r="Q126" s="2">
        <v>763849.11899999995</v>
      </c>
      <c r="R126" s="2">
        <v>0.88050729792600402</v>
      </c>
      <c r="S126" s="2">
        <v>94.842580547750998</v>
      </c>
      <c r="T126">
        <f t="shared" si="3"/>
        <v>334435.69899999996</v>
      </c>
      <c r="U126">
        <f t="shared" si="4"/>
        <v>335225.61670690437</v>
      </c>
    </row>
    <row r="127" spans="1:21" x14ac:dyDescent="0.25">
      <c r="A127" s="5"/>
      <c r="B127" s="5" t="b">
        <v>0</v>
      </c>
      <c r="C127" s="5" t="s">
        <v>32</v>
      </c>
      <c r="D127" s="3">
        <v>43406.753622685203</v>
      </c>
      <c r="E127" s="1" t="s">
        <v>33</v>
      </c>
      <c r="F127" s="2" t="s">
        <v>178</v>
      </c>
      <c r="G127" s="5" t="s">
        <v>23</v>
      </c>
      <c r="H127" s="4">
        <v>537.61800000000005</v>
      </c>
      <c r="I127" s="4">
        <v>12.005514376059899</v>
      </c>
      <c r="J127" s="4" t="s">
        <v>39</v>
      </c>
      <c r="K127" s="2">
        <v>837.97900000000004</v>
      </c>
      <c r="L127" s="2">
        <v>12.670410109641701</v>
      </c>
      <c r="M127" s="2">
        <v>5.2874877158581197E-2</v>
      </c>
      <c r="N127" s="4">
        <v>85.096000000000004</v>
      </c>
      <c r="O127" s="4">
        <v>36.474931612873597</v>
      </c>
      <c r="P127" s="4">
        <v>1.7726926295489699E-2</v>
      </c>
      <c r="Q127" s="2">
        <v>131.15100000000001</v>
      </c>
      <c r="R127" s="2">
        <v>32.873214006434999</v>
      </c>
      <c r="S127" s="2">
        <v>1.6284235946625598E-2</v>
      </c>
      <c r="U127">
        <f t="shared" si="4"/>
        <v>0</v>
      </c>
    </row>
    <row r="128" spans="1:21" x14ac:dyDescent="0.25">
      <c r="A128" s="5"/>
      <c r="B128" s="5" t="b">
        <v>0</v>
      </c>
      <c r="C128" s="5" t="s">
        <v>209</v>
      </c>
      <c r="D128" s="3">
        <v>43406.755810185197</v>
      </c>
      <c r="E128" s="1" t="s">
        <v>33</v>
      </c>
      <c r="F128" s="2" t="s">
        <v>178</v>
      </c>
      <c r="G128" s="5" t="s">
        <v>23</v>
      </c>
      <c r="H128" s="4">
        <v>509.59199999999998</v>
      </c>
      <c r="I128" s="4">
        <v>19.171660706552998</v>
      </c>
      <c r="J128" s="4" t="s">
        <v>39</v>
      </c>
      <c r="K128" s="2">
        <v>530.61400000000003</v>
      </c>
      <c r="L128" s="2">
        <v>12.672937057207101</v>
      </c>
      <c r="M128" s="2">
        <v>3.3480731699271002E-2</v>
      </c>
      <c r="N128" s="4">
        <v>42.05</v>
      </c>
      <c r="O128" s="4">
        <v>36.8860436016028</v>
      </c>
      <c r="P128" s="4">
        <v>8.7597213820313907E-3</v>
      </c>
      <c r="Q128" s="2">
        <v>80.093000000000004</v>
      </c>
      <c r="R128" s="2">
        <v>47.140157972508099</v>
      </c>
      <c r="S128" s="2">
        <v>9.9446691956072298E-3</v>
      </c>
      <c r="U128">
        <f t="shared" si="4"/>
        <v>0</v>
      </c>
    </row>
  </sheetData>
  <mergeCells count="5">
    <mergeCell ref="A1:G1"/>
    <mergeCell ref="H1:J1"/>
    <mergeCell ref="K1:M1"/>
    <mergeCell ref="N1:P1"/>
    <mergeCell ref="Q1:S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ValueList_Helper!$A$1:$A$20</xm:f>
          </x14:formula1>
          <xm:sqref>E3:E128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61"/>
  <sheetViews>
    <sheetView topLeftCell="F1" zoomScale="80" zoomScaleNormal="80" workbookViewId="0">
      <selection activeCell="N16" sqref="N16"/>
    </sheetView>
  </sheetViews>
  <sheetFormatPr defaultColWidth="9.140625" defaultRowHeight="15" x14ac:dyDescent="0.25"/>
  <cols>
    <col min="1" max="1" width="4" hidden="1" customWidth="1"/>
    <col min="2" max="2" width="4.28515625" hidden="1" customWidth="1"/>
    <col min="3" max="3" width="11.5703125" hidden="1" customWidth="1"/>
    <col min="4" max="4" width="21.140625" hidden="1" customWidth="1"/>
    <col min="5" max="5" width="11" hidden="1" customWidth="1"/>
    <col min="6" max="6" width="5.85546875" customWidth="1"/>
    <col min="7" max="7" width="16.5703125" customWidth="1"/>
    <col min="8" max="8" width="11.7109375" customWidth="1"/>
    <col min="9" max="10" width="9" customWidth="1"/>
    <col min="11" max="11" width="11" bestFit="1" customWidth="1"/>
    <col min="12" max="12" width="9" customWidth="1"/>
    <col min="13" max="13" width="11.42578125" bestFit="1" customWidth="1"/>
    <col min="14" max="14" width="12.42578125" bestFit="1" customWidth="1"/>
    <col min="15" max="19" width="11.140625" customWidth="1"/>
    <col min="20" max="20" width="10.7109375" customWidth="1"/>
    <col min="21" max="21" width="9" customWidth="1"/>
    <col min="22" max="22" width="15.140625" customWidth="1"/>
    <col min="23" max="23" width="10.7109375" customWidth="1"/>
    <col min="24" max="24" width="9" customWidth="1"/>
    <col min="25" max="25" width="15.28515625" customWidth="1"/>
    <col min="26" max="26" width="14.85546875" bestFit="1" customWidth="1"/>
    <col min="27" max="27" width="8" bestFit="1" customWidth="1"/>
    <col min="28" max="28" width="12" bestFit="1" customWidth="1"/>
    <col min="30" max="30" width="9.28515625" bestFit="1" customWidth="1"/>
    <col min="31" max="31" width="10.5703125" bestFit="1" customWidth="1"/>
    <col min="33" max="33" width="18" bestFit="1" customWidth="1"/>
    <col min="34" max="34" width="19.28515625" bestFit="1" customWidth="1"/>
  </cols>
  <sheetData>
    <row r="1" spans="1:34" ht="18" customHeight="1" x14ac:dyDescent="0.25">
      <c r="A1" s="66" t="s">
        <v>33</v>
      </c>
      <c r="B1" s="67"/>
      <c r="C1" s="67"/>
      <c r="D1" s="67"/>
      <c r="E1" s="67"/>
      <c r="F1" s="67"/>
      <c r="G1" s="68"/>
      <c r="H1" s="66" t="s">
        <v>57</v>
      </c>
      <c r="I1" s="67"/>
      <c r="J1" s="67"/>
      <c r="K1" s="67"/>
      <c r="L1" s="67"/>
      <c r="M1" s="67"/>
      <c r="N1" s="67"/>
      <c r="O1" s="67"/>
      <c r="P1" s="67"/>
      <c r="Q1" s="67"/>
      <c r="R1" s="67"/>
      <c r="S1" s="68"/>
      <c r="T1" s="66" t="s">
        <v>106</v>
      </c>
      <c r="U1" s="67"/>
      <c r="V1" s="68"/>
      <c r="W1" s="66" t="s">
        <v>181</v>
      </c>
      <c r="X1" s="67"/>
      <c r="Y1" s="68"/>
    </row>
    <row r="2" spans="1:34" ht="18" customHeight="1" x14ac:dyDescent="0.25">
      <c r="A2" s="6" t="s">
        <v>178</v>
      </c>
      <c r="B2" s="6" t="s">
        <v>219</v>
      </c>
      <c r="C2" s="6" t="s">
        <v>77</v>
      </c>
      <c r="D2" s="6" t="s">
        <v>107</v>
      </c>
      <c r="E2" s="6" t="s">
        <v>102</v>
      </c>
      <c r="F2" s="6" t="s">
        <v>34</v>
      </c>
      <c r="G2" s="6" t="s">
        <v>166</v>
      </c>
      <c r="H2" s="10" t="s">
        <v>160</v>
      </c>
      <c r="I2" s="10" t="s">
        <v>155</v>
      </c>
      <c r="J2" s="10" t="s">
        <v>240</v>
      </c>
      <c r="K2" s="10" t="s">
        <v>241</v>
      </c>
      <c r="L2" s="10" t="s">
        <v>242</v>
      </c>
      <c r="M2" s="10" t="s">
        <v>243</v>
      </c>
      <c r="N2" s="10" t="s">
        <v>244</v>
      </c>
      <c r="O2" s="10" t="s">
        <v>191</v>
      </c>
      <c r="P2" s="10" t="s">
        <v>245</v>
      </c>
      <c r="Q2" s="10" t="s">
        <v>246</v>
      </c>
      <c r="R2" s="10" t="s">
        <v>247</v>
      </c>
      <c r="S2" s="10" t="s">
        <v>248</v>
      </c>
      <c r="T2" s="6" t="s">
        <v>160</v>
      </c>
      <c r="U2" s="6" t="s">
        <v>155</v>
      </c>
      <c r="V2" s="6" t="s">
        <v>154</v>
      </c>
      <c r="W2" s="6" t="s">
        <v>160</v>
      </c>
      <c r="X2" s="6" t="s">
        <v>155</v>
      </c>
      <c r="Y2" s="6" t="s">
        <v>154</v>
      </c>
      <c r="AA2" s="12" t="s">
        <v>249</v>
      </c>
      <c r="AB2" s="12" t="s">
        <v>250</v>
      </c>
      <c r="AD2" s="14" t="s">
        <v>251</v>
      </c>
      <c r="AE2" s="14" t="s">
        <v>252</v>
      </c>
      <c r="AG2" s="14" t="s">
        <v>253</v>
      </c>
      <c r="AH2" s="14" t="s">
        <v>254</v>
      </c>
    </row>
    <row r="3" spans="1:34" x14ac:dyDescent="0.25">
      <c r="A3" s="5"/>
      <c r="B3" s="5" t="b">
        <v>0</v>
      </c>
      <c r="C3" s="5" t="s">
        <v>123</v>
      </c>
      <c r="D3" s="3">
        <v>43406.4862615741</v>
      </c>
      <c r="E3" s="1" t="s">
        <v>64</v>
      </c>
      <c r="F3" s="2" t="s">
        <v>143</v>
      </c>
      <c r="G3" s="5" t="s">
        <v>62</v>
      </c>
      <c r="H3" s="11">
        <v>2898.5509999999999</v>
      </c>
      <c r="I3" s="11">
        <v>6.3918783426187096</v>
      </c>
      <c r="J3" s="11">
        <f t="shared" ref="J3:J32" si="0">H3*(I3/100)</f>
        <v>185.27185361875803</v>
      </c>
      <c r="K3" s="11">
        <f>H3-H$3</f>
        <v>0</v>
      </c>
      <c r="L3" s="11">
        <f>SQRT((J3^2)+(J$3^2))</f>
        <v>262.01396811365038</v>
      </c>
      <c r="M3" s="11">
        <f>K3*AG3</f>
        <v>0</v>
      </c>
      <c r="N3" s="11" t="e">
        <f>M3*SQRT(((L3/K3)^2)+((AH3/AG3)^2))</f>
        <v>#DIV/0!</v>
      </c>
      <c r="O3" s="11"/>
      <c r="P3" s="11">
        <v>0</v>
      </c>
      <c r="Q3" s="16">
        <v>0</v>
      </c>
      <c r="R3" s="17">
        <v>135064</v>
      </c>
      <c r="S3" s="11">
        <f>R3*SQRT(((Q4/P4)^2)+((Q5/P5)^2)+((Q6/P6)^2)+((Q7/P7)^2)+((Q8/P8)^2)+((Q9/P9)^2)+((Q10/P10)^2))</f>
        <v>21.780048467420873</v>
      </c>
      <c r="T3" s="11">
        <v>480038.09899999999</v>
      </c>
      <c r="U3" s="11">
        <v>1.2401117349126101</v>
      </c>
      <c r="V3" s="11">
        <v>100</v>
      </c>
      <c r="W3" s="15">
        <v>805386.26699999999</v>
      </c>
      <c r="X3" s="15">
        <v>1.1783907637820099</v>
      </c>
      <c r="Y3" s="15">
        <v>100</v>
      </c>
      <c r="Z3" s="13"/>
      <c r="AA3" s="13">
        <f>AVERAGE(V3,Y3)</f>
        <v>100</v>
      </c>
      <c r="AB3" s="13">
        <f>STDEV(V3,Y3)</f>
        <v>0</v>
      </c>
      <c r="AC3" s="13"/>
      <c r="AD3" s="13">
        <v>100</v>
      </c>
      <c r="AE3" s="13">
        <v>0.13988618563376606</v>
      </c>
      <c r="AF3" s="13"/>
      <c r="AG3" s="13">
        <f>AD3/AA3</f>
        <v>1</v>
      </c>
      <c r="AH3" s="13">
        <f>AG3*SQRT(((AE3/AD3)^2)+((AB3/AA3)^2))</f>
        <v>1.3988618563376607E-3</v>
      </c>
    </row>
    <row r="4" spans="1:34" x14ac:dyDescent="0.25">
      <c r="A4" s="5"/>
      <c r="B4" s="5" t="b">
        <v>0</v>
      </c>
      <c r="C4" s="5" t="s">
        <v>61</v>
      </c>
      <c r="D4" s="3">
        <v>43406.490648148101</v>
      </c>
      <c r="E4" s="1" t="s">
        <v>125</v>
      </c>
      <c r="F4" s="2" t="s">
        <v>30</v>
      </c>
      <c r="G4" s="5" t="s">
        <v>211</v>
      </c>
      <c r="H4" s="11">
        <v>10914.796</v>
      </c>
      <c r="I4" s="11">
        <v>3.22974837584652</v>
      </c>
      <c r="J4" s="11">
        <f t="shared" si="0"/>
        <v>352.52044653696095</v>
      </c>
      <c r="K4" s="11">
        <f t="shared" ref="K4:K61" si="1">H4-H$3</f>
        <v>8016.2450000000008</v>
      </c>
      <c r="L4" s="11">
        <f t="shared" ref="L4:L61" si="2">SQRT((J4^2)+(J$3^2))</f>
        <v>398.24154098982297</v>
      </c>
      <c r="M4" s="11">
        <f t="shared" ref="M4:M61" si="3">K4*AG4</f>
        <v>7649.9404365044848</v>
      </c>
      <c r="N4" s="11">
        <f t="shared" ref="N4:N61" si="4">M4*SQRT(((L4/K4)^2)+((AH4/AG4)^2))</f>
        <v>380.59318313716761</v>
      </c>
      <c r="O4" s="11">
        <v>0.05</v>
      </c>
      <c r="P4" s="11">
        <v>4.838122055859765E-2</v>
      </c>
      <c r="Q4" s="16">
        <v>3.0695706833529233E-6</v>
      </c>
      <c r="R4" s="11"/>
      <c r="S4" s="11"/>
      <c r="T4" s="11">
        <v>491172.68099999998</v>
      </c>
      <c r="U4" s="11">
        <v>1.2529260203714601</v>
      </c>
      <c r="V4" s="11">
        <v>103.629948793526</v>
      </c>
      <c r="W4" s="15">
        <v>821420.66099999996</v>
      </c>
      <c r="X4" s="15">
        <v>0.65646677195928904</v>
      </c>
      <c r="Y4" s="15">
        <v>103.297114423721</v>
      </c>
      <c r="Z4" s="13"/>
      <c r="AA4" s="13">
        <f t="shared" ref="AA4:AA61" si="5">AVERAGE(V4,Y4)</f>
        <v>103.4635316086235</v>
      </c>
      <c r="AB4" s="13">
        <f t="shared" ref="AB4:AB61" si="6">STDEV(V4,Y4)</f>
        <v>0.23534943990106597</v>
      </c>
      <c r="AC4" s="13"/>
      <c r="AD4" s="13">
        <v>98.735736514586151</v>
      </c>
      <c r="AE4" s="13">
        <v>0.13846127160691735</v>
      </c>
      <c r="AF4" s="13"/>
      <c r="AG4" s="13">
        <f>AD4/AA4</f>
        <v>0.95430471954194063</v>
      </c>
      <c r="AH4" s="13">
        <f t="shared" ref="AH4:AH61" si="7">AG4*SQRT(((AE4/AD4)^2)+((AB4/AA4)^2))</f>
        <v>2.5501309098205712E-3</v>
      </c>
    </row>
    <row r="5" spans="1:34" x14ac:dyDescent="0.25">
      <c r="A5" s="5"/>
      <c r="B5" s="5" t="b">
        <v>0</v>
      </c>
      <c r="C5" s="5" t="s">
        <v>0</v>
      </c>
      <c r="D5" s="3">
        <v>43406.495069444398</v>
      </c>
      <c r="E5" s="1" t="s">
        <v>125</v>
      </c>
      <c r="F5" s="2" t="s">
        <v>90</v>
      </c>
      <c r="G5" s="5" t="s">
        <v>67</v>
      </c>
      <c r="H5" s="11">
        <v>18837.580999999998</v>
      </c>
      <c r="I5" s="11">
        <v>4.4568806467407196</v>
      </c>
      <c r="J5" s="11">
        <f t="shared" si="0"/>
        <v>839.56850190310684</v>
      </c>
      <c r="K5" s="11">
        <f t="shared" si="1"/>
        <v>15939.029999999999</v>
      </c>
      <c r="L5" s="11">
        <f t="shared" si="2"/>
        <v>859.76795074668701</v>
      </c>
      <c r="M5" s="11">
        <f t="shared" si="3"/>
        <v>15098.083416071155</v>
      </c>
      <c r="N5" s="11">
        <f t="shared" si="4"/>
        <v>816.35164534580053</v>
      </c>
      <c r="O5" s="11">
        <v>9.6709284302666704E-2</v>
      </c>
      <c r="P5" s="11">
        <v>9.7082240532359532E-2</v>
      </c>
      <c r="Q5" s="16">
        <v>6.0640442990731182E-6</v>
      </c>
      <c r="R5" s="11"/>
      <c r="S5" s="11"/>
      <c r="T5" s="11">
        <v>487235.58199999999</v>
      </c>
      <c r="U5" s="11">
        <v>0.82004583120423302</v>
      </c>
      <c r="V5" s="11">
        <v>103.624571506878</v>
      </c>
      <c r="W5" s="15">
        <v>814000.9</v>
      </c>
      <c r="X5" s="15">
        <v>0.48829649490403398</v>
      </c>
      <c r="Y5" s="15">
        <v>103.18584463238101</v>
      </c>
      <c r="Z5" s="13"/>
      <c r="AA5" s="13">
        <f t="shared" si="5"/>
        <v>103.40520806962951</v>
      </c>
      <c r="AB5" s="13">
        <f t="shared" si="6"/>
        <v>0.31022674804560313</v>
      </c>
      <c r="AC5" s="13"/>
      <c r="AD5" s="13">
        <v>97.949527486394118</v>
      </c>
      <c r="AE5" s="13">
        <v>0.21716216025101681</v>
      </c>
      <c r="AF5" s="13"/>
      <c r="AG5" s="13">
        <f t="shared" ref="AG5:AG61" si="8">AD5/AA5</f>
        <v>0.94723978912588502</v>
      </c>
      <c r="AH5" s="13">
        <f t="shared" si="7"/>
        <v>3.5336106153213637E-3</v>
      </c>
    </row>
    <row r="6" spans="1:34" x14ac:dyDescent="0.25">
      <c r="A6" s="5"/>
      <c r="B6" s="5" t="b">
        <v>0</v>
      </c>
      <c r="C6" s="5" t="s">
        <v>44</v>
      </c>
      <c r="D6" s="3">
        <v>43406.499479166698</v>
      </c>
      <c r="E6" s="1" t="s">
        <v>125</v>
      </c>
      <c r="F6" s="2" t="s">
        <v>187</v>
      </c>
      <c r="G6" s="5" t="s">
        <v>28</v>
      </c>
      <c r="H6" s="11">
        <v>39951.088000000003</v>
      </c>
      <c r="I6" s="11">
        <v>2.0001231797074501</v>
      </c>
      <c r="J6" s="11">
        <f t="shared" si="0"/>
        <v>799.07097163332162</v>
      </c>
      <c r="K6" s="11">
        <f t="shared" si="1"/>
        <v>37052.537000000004</v>
      </c>
      <c r="L6" s="11">
        <f t="shared" si="2"/>
        <v>820.26829601682834</v>
      </c>
      <c r="M6" s="11">
        <f t="shared" si="3"/>
        <v>35355.246593891359</v>
      </c>
      <c r="N6" s="11">
        <f t="shared" si="4"/>
        <v>799.67807774302776</v>
      </c>
      <c r="O6" s="11">
        <v>0.239788621286431</v>
      </c>
      <c r="P6" s="11">
        <v>0.24375108384175254</v>
      </c>
      <c r="Q6" s="16">
        <v>1.4872954494074988E-5</v>
      </c>
      <c r="R6" s="11"/>
      <c r="S6" s="11"/>
      <c r="T6" s="11">
        <v>486461.65399999998</v>
      </c>
      <c r="U6" s="11">
        <v>0.55218340001367605</v>
      </c>
      <c r="V6" s="11">
        <v>103.20752745067</v>
      </c>
      <c r="W6" s="15">
        <v>811310.80700000003</v>
      </c>
      <c r="X6" s="15">
        <v>0.49322287903427697</v>
      </c>
      <c r="Y6" s="15">
        <v>102.59389303463099</v>
      </c>
      <c r="Z6" s="13"/>
      <c r="AA6" s="13">
        <f t="shared" si="5"/>
        <v>102.90071024265049</v>
      </c>
      <c r="AB6" s="13">
        <f t="shared" si="6"/>
        <v>0.43390505675062774</v>
      </c>
      <c r="AC6" s="13"/>
      <c r="AD6" s="13">
        <v>98.18706841357367</v>
      </c>
      <c r="AE6" s="13">
        <v>0.1893691212423968</v>
      </c>
      <c r="AF6" s="13"/>
      <c r="AG6" s="13">
        <f t="shared" si="8"/>
        <v>0.95419232949936339</v>
      </c>
      <c r="AH6" s="13">
        <f t="shared" si="7"/>
        <v>4.4244666914294503E-3</v>
      </c>
    </row>
    <row r="7" spans="1:34" x14ac:dyDescent="0.25">
      <c r="A7" s="5"/>
      <c r="B7" s="5" t="b">
        <v>0</v>
      </c>
      <c r="C7" s="5" t="s">
        <v>1</v>
      </c>
      <c r="D7" s="3">
        <v>43406.503888888903</v>
      </c>
      <c r="E7" s="1" t="s">
        <v>125</v>
      </c>
      <c r="F7" s="2" t="s">
        <v>205</v>
      </c>
      <c r="G7" s="5" t="s">
        <v>112</v>
      </c>
      <c r="H7" s="11">
        <v>74208.608999999997</v>
      </c>
      <c r="I7" s="11">
        <v>1.1661776743629499</v>
      </c>
      <c r="J7" s="11">
        <f t="shared" si="0"/>
        <v>865.40423061329466</v>
      </c>
      <c r="K7" s="11">
        <f t="shared" si="1"/>
        <v>71310.05799999999</v>
      </c>
      <c r="L7" s="11">
        <f t="shared" si="2"/>
        <v>885.01420446607472</v>
      </c>
      <c r="M7" s="11">
        <f t="shared" si="3"/>
        <v>68045.236744950671</v>
      </c>
      <c r="N7" s="11">
        <f t="shared" si="4"/>
        <v>868.71760078105478</v>
      </c>
      <c r="O7" s="11">
        <v>0.48243254415007503</v>
      </c>
      <c r="P7" s="11">
        <v>0.48996339447695003</v>
      </c>
      <c r="Q7" s="16">
        <v>2.9397220602596774E-5</v>
      </c>
      <c r="R7" s="11"/>
      <c r="S7" s="11"/>
      <c r="T7" s="11">
        <v>482203.71399999998</v>
      </c>
      <c r="U7" s="11">
        <v>0.79664274033581906</v>
      </c>
      <c r="V7" s="11">
        <v>102.67424038052999</v>
      </c>
      <c r="W7" s="15">
        <v>806725.66099999996</v>
      </c>
      <c r="X7" s="15">
        <v>0.78319608807989005</v>
      </c>
      <c r="Y7" s="15">
        <v>102.38310732220801</v>
      </c>
      <c r="Z7" s="13"/>
      <c r="AA7" s="13">
        <f t="shared" si="5"/>
        <v>102.52867385136901</v>
      </c>
      <c r="AB7" s="13">
        <f t="shared" si="6"/>
        <v>0.2058621597670573</v>
      </c>
      <c r="AC7" s="13"/>
      <c r="AD7" s="13">
        <v>97.834556316897661</v>
      </c>
      <c r="AE7" s="13">
        <v>0.217252705671651</v>
      </c>
      <c r="AF7" s="13"/>
      <c r="AG7" s="13">
        <f t="shared" si="8"/>
        <v>0.95421653906032</v>
      </c>
      <c r="AH7" s="13">
        <f t="shared" si="7"/>
        <v>2.8566927738506304E-3</v>
      </c>
    </row>
    <row r="8" spans="1:34" x14ac:dyDescent="0.25">
      <c r="A8" s="5"/>
      <c r="B8" s="5" t="b">
        <v>0</v>
      </c>
      <c r="C8" s="5" t="s">
        <v>45</v>
      </c>
      <c r="D8" s="3">
        <v>43406.508298611101</v>
      </c>
      <c r="E8" s="1" t="s">
        <v>125</v>
      </c>
      <c r="F8" s="2" t="s">
        <v>194</v>
      </c>
      <c r="G8" s="5" t="s">
        <v>75</v>
      </c>
      <c r="H8" s="11">
        <v>145371.179</v>
      </c>
      <c r="I8" s="11">
        <v>1.685906856543</v>
      </c>
      <c r="J8" s="11">
        <f t="shared" si="0"/>
        <v>2450.8226741983976</v>
      </c>
      <c r="K8" s="11">
        <f t="shared" si="1"/>
        <v>142472.628</v>
      </c>
      <c r="L8" s="11">
        <f t="shared" si="2"/>
        <v>2457.8155830143801</v>
      </c>
      <c r="M8" s="11">
        <f t="shared" si="3"/>
        <v>137806.26528153854</v>
      </c>
      <c r="N8" s="11">
        <f t="shared" si="4"/>
        <v>2459.5131664153082</v>
      </c>
      <c r="O8" s="11">
        <v>0.98055777266954103</v>
      </c>
      <c r="P8" s="11">
        <v>0.98744350703046457</v>
      </c>
      <c r="Q8" s="16">
        <v>7.0029889974393013E-5</v>
      </c>
      <c r="R8" s="11"/>
      <c r="S8" s="11"/>
      <c r="T8" s="11">
        <v>488118.05800000002</v>
      </c>
      <c r="U8" s="11">
        <v>0.83857772622527105</v>
      </c>
      <c r="V8" s="11">
        <v>102.6887324577</v>
      </c>
      <c r="W8" s="15">
        <v>813913.00399999996</v>
      </c>
      <c r="X8" s="15">
        <v>0.97844649971105702</v>
      </c>
      <c r="Y8" s="15">
        <v>102.058079813872</v>
      </c>
      <c r="Z8" s="13"/>
      <c r="AA8" s="13">
        <f t="shared" si="5"/>
        <v>102.373406135786</v>
      </c>
      <c r="AB8" s="13">
        <f t="shared" si="6"/>
        <v>0.44593876102400348</v>
      </c>
      <c r="AC8" s="13"/>
      <c r="AD8" s="13">
        <v>99.020401053617192</v>
      </c>
      <c r="AE8" s="13">
        <v>0.13865317607597644</v>
      </c>
      <c r="AF8" s="13"/>
      <c r="AG8" s="13">
        <f t="shared" si="8"/>
        <v>0.96724730368235035</v>
      </c>
      <c r="AH8" s="13">
        <f t="shared" si="7"/>
        <v>4.4256663769950896E-3</v>
      </c>
    </row>
    <row r="9" spans="1:34" x14ac:dyDescent="0.25">
      <c r="A9" s="5"/>
      <c r="B9" s="5" t="b">
        <v>0</v>
      </c>
      <c r="C9" s="5" t="s">
        <v>136</v>
      </c>
      <c r="D9" s="3">
        <v>43406.512708333299</v>
      </c>
      <c r="E9" s="1" t="s">
        <v>125</v>
      </c>
      <c r="F9" s="2" t="s">
        <v>188</v>
      </c>
      <c r="G9" s="5" t="s">
        <v>216</v>
      </c>
      <c r="H9" s="11">
        <v>282624.11200000002</v>
      </c>
      <c r="I9" s="11">
        <v>1.30328580379433</v>
      </c>
      <c r="J9" s="11">
        <f t="shared" si="0"/>
        <v>3683.399929795788</v>
      </c>
      <c r="K9" s="11">
        <f t="shared" si="1"/>
        <v>279725.56100000005</v>
      </c>
      <c r="L9" s="11">
        <f t="shared" si="2"/>
        <v>3688.056493949482</v>
      </c>
      <c r="M9" s="11">
        <f t="shared" si="3"/>
        <v>267135.51363618986</v>
      </c>
      <c r="N9" s="11">
        <f t="shared" si="4"/>
        <v>3816.3126349307677</v>
      </c>
      <c r="O9" s="11">
        <v>1.9549235737767501</v>
      </c>
      <c r="P9" s="11">
        <v>1.9673207238796278</v>
      </c>
      <c r="Q9" s="16">
        <v>1.1096886518768263E-4</v>
      </c>
      <c r="R9" s="11"/>
      <c r="S9" s="11"/>
      <c r="T9" s="11">
        <v>479246.04800000001</v>
      </c>
      <c r="U9" s="11">
        <v>0.94110067930946095</v>
      </c>
      <c r="V9" s="11">
        <v>102.374232727064</v>
      </c>
      <c r="W9" s="15">
        <v>798116.61</v>
      </c>
      <c r="X9" s="15">
        <v>0.60339508498717298</v>
      </c>
      <c r="Y9" s="15">
        <v>101.617839248613</v>
      </c>
      <c r="Z9" s="13"/>
      <c r="AA9" s="13">
        <f t="shared" si="5"/>
        <v>101.9960359878385</v>
      </c>
      <c r="AB9" s="13">
        <f t="shared" si="6"/>
        <v>0.53485095785798453</v>
      </c>
      <c r="AC9" s="13"/>
      <c r="AD9" s="13">
        <v>97.405340309484757</v>
      </c>
      <c r="AE9" s="13">
        <v>0.16185308217390307</v>
      </c>
      <c r="AF9" s="13"/>
      <c r="AG9" s="13">
        <f t="shared" si="8"/>
        <v>0.95499143046205137</v>
      </c>
      <c r="AH9" s="13">
        <f t="shared" si="7"/>
        <v>5.2532279325022318E-3</v>
      </c>
    </row>
    <row r="10" spans="1:34" x14ac:dyDescent="0.25">
      <c r="A10" s="5"/>
      <c r="B10" s="5" t="b">
        <v>0</v>
      </c>
      <c r="C10" s="5" t="s">
        <v>140</v>
      </c>
      <c r="D10" s="3">
        <v>43406.517175925903</v>
      </c>
      <c r="E10" s="1" t="s">
        <v>125</v>
      </c>
      <c r="F10" s="2" t="s">
        <v>103</v>
      </c>
      <c r="G10" s="5" t="s">
        <v>89</v>
      </c>
      <c r="H10" s="11">
        <v>1452714.5419999999</v>
      </c>
      <c r="I10" s="11">
        <v>0.62536861556438295</v>
      </c>
      <c r="J10" s="11">
        <f t="shared" si="0"/>
        <v>9084.8208194078652</v>
      </c>
      <c r="K10" s="11">
        <f t="shared" si="1"/>
        <v>1449815.9909999999</v>
      </c>
      <c r="L10" s="11">
        <f t="shared" si="2"/>
        <v>9086.709799508837</v>
      </c>
      <c r="M10" s="11">
        <f t="shared" si="3"/>
        <v>1333231.2984160853</v>
      </c>
      <c r="N10" s="11">
        <f t="shared" si="4"/>
        <v>8815.9161410213055</v>
      </c>
      <c r="O10" s="11">
        <v>9.8828330064721595</v>
      </c>
      <c r="P10" s="11">
        <v>9.8778160549208174</v>
      </c>
      <c r="Q10" s="16">
        <v>4.980875461691104E-4</v>
      </c>
      <c r="R10" s="11"/>
      <c r="S10" s="11"/>
      <c r="T10" s="11">
        <v>485062.70699999999</v>
      </c>
      <c r="U10" s="11">
        <v>1.1549721284318299</v>
      </c>
      <c r="V10" s="11">
        <v>106.249826279708</v>
      </c>
      <c r="W10" s="15">
        <v>812452.81799999997</v>
      </c>
      <c r="X10" s="15">
        <v>1.2484786608420499</v>
      </c>
      <c r="Y10" s="15">
        <v>106.071809869105</v>
      </c>
      <c r="Z10" s="13"/>
      <c r="AA10" s="13">
        <f t="shared" si="5"/>
        <v>106.16081807440651</v>
      </c>
      <c r="AB10" s="13">
        <f t="shared" si="6"/>
        <v>0.12587661109987514</v>
      </c>
      <c r="AC10" s="13"/>
      <c r="AD10" s="13">
        <v>97.624061398737055</v>
      </c>
      <c r="AE10" s="13">
        <v>0.17013014078459546</v>
      </c>
      <c r="AF10" s="13"/>
      <c r="AG10" s="13">
        <f t="shared" si="8"/>
        <v>0.91958655904774422</v>
      </c>
      <c r="AH10" s="13">
        <f t="shared" si="7"/>
        <v>1.9383329426050061E-3</v>
      </c>
    </row>
    <row r="11" spans="1:34" x14ac:dyDescent="0.25">
      <c r="A11" s="5"/>
      <c r="B11" s="5" t="b">
        <v>0</v>
      </c>
      <c r="C11" s="5" t="s">
        <v>215</v>
      </c>
      <c r="D11" s="3">
        <v>43406.526006944398</v>
      </c>
      <c r="E11" s="1" t="s">
        <v>33</v>
      </c>
      <c r="F11" s="2" t="s">
        <v>178</v>
      </c>
      <c r="G11" s="5" t="s">
        <v>195</v>
      </c>
      <c r="H11" s="11">
        <v>23792.242999999999</v>
      </c>
      <c r="I11" s="11">
        <v>2.1730368025396101</v>
      </c>
      <c r="J11" s="11">
        <f t="shared" si="0"/>
        <v>517.01419653965422</v>
      </c>
      <c r="K11" s="11">
        <f t="shared" si="1"/>
        <v>20893.691999999999</v>
      </c>
      <c r="L11" s="11">
        <f t="shared" si="2"/>
        <v>549.20791979620492</v>
      </c>
      <c r="M11" s="11">
        <f t="shared" si="3"/>
        <v>21002.131677923368</v>
      </c>
      <c r="N11" s="11">
        <f t="shared" si="4"/>
        <v>553.30206712862389</v>
      </c>
      <c r="O11" s="11">
        <v>0.14242419052243899</v>
      </c>
      <c r="P11" s="11"/>
      <c r="Q11" s="11"/>
      <c r="R11" s="11">
        <f>M11/R$3</f>
        <v>0.15549762836820594</v>
      </c>
      <c r="S11" s="11">
        <f>R11*SQRT(((N11/M11)^2)+((S$3/R$3)^2))</f>
        <v>4.0966684839641217E-3</v>
      </c>
      <c r="T11" s="11">
        <v>465414.64</v>
      </c>
      <c r="U11" s="11">
        <v>0.76936141434413696</v>
      </c>
      <c r="V11" s="11">
        <v>96.953687836348195</v>
      </c>
      <c r="W11" s="15">
        <v>780447.14</v>
      </c>
      <c r="X11" s="15">
        <v>0.479054625022793</v>
      </c>
      <c r="Y11" s="15">
        <v>96.903457629977197</v>
      </c>
      <c r="Z11" s="13"/>
      <c r="AA11" s="13">
        <f t="shared" si="5"/>
        <v>96.928572733162696</v>
      </c>
      <c r="AB11" s="13">
        <f t="shared" si="6"/>
        <v>3.5518119545332141E-2</v>
      </c>
      <c r="AC11" s="13"/>
      <c r="AD11" s="13">
        <v>97.431638596714052</v>
      </c>
      <c r="AE11" s="13">
        <v>0.16826253235667005</v>
      </c>
      <c r="AF11" s="13"/>
      <c r="AG11" s="13">
        <f t="shared" si="8"/>
        <v>1.0051900677928711</v>
      </c>
      <c r="AH11" s="13">
        <f t="shared" si="7"/>
        <v>1.7745908918638193E-3</v>
      </c>
    </row>
    <row r="12" spans="1:34" x14ac:dyDescent="0.25">
      <c r="A12" s="5"/>
      <c r="B12" s="5" t="b">
        <v>0</v>
      </c>
      <c r="C12" s="5" t="s">
        <v>59</v>
      </c>
      <c r="D12" s="3">
        <v>43406.530416666697</v>
      </c>
      <c r="E12" s="1" t="s">
        <v>33</v>
      </c>
      <c r="F12" s="2" t="s">
        <v>178</v>
      </c>
      <c r="G12" s="5" t="s">
        <v>43</v>
      </c>
      <c r="H12" s="11">
        <v>55278.033000000003</v>
      </c>
      <c r="I12" s="11">
        <v>2.1728259377208001</v>
      </c>
      <c r="J12" s="11">
        <f t="shared" si="0"/>
        <v>1201.0954388858634</v>
      </c>
      <c r="K12" s="11">
        <f t="shared" si="1"/>
        <v>52379.482000000004</v>
      </c>
      <c r="L12" s="11">
        <f t="shared" si="2"/>
        <v>1215.3007500432784</v>
      </c>
      <c r="M12" s="11">
        <f t="shared" si="3"/>
        <v>53244.209821151962</v>
      </c>
      <c r="N12" s="11">
        <f t="shared" si="4"/>
        <v>1242.6846024783863</v>
      </c>
      <c r="O12" s="11">
        <v>0.35705060282475098</v>
      </c>
      <c r="P12" s="11"/>
      <c r="Q12" s="11"/>
      <c r="R12" s="11">
        <f t="shared" ref="R12:R61" si="9">M12/R$3</f>
        <v>0.39421466727737936</v>
      </c>
      <c r="S12" s="11">
        <f t="shared" ref="S12:S61" si="10">R12*SQRT(((N12/M12)^2)+((S$3/R$3)^2))</f>
        <v>9.2009289194087997E-3</v>
      </c>
      <c r="T12" s="11">
        <v>466350.473</v>
      </c>
      <c r="U12" s="11">
        <v>0.97511309978628402</v>
      </c>
      <c r="V12" s="11">
        <v>97.148637570952502</v>
      </c>
      <c r="W12" s="15">
        <v>780373.26699999999</v>
      </c>
      <c r="X12" s="15">
        <v>0.47729262222236502</v>
      </c>
      <c r="Y12" s="15">
        <v>96.894285261012499</v>
      </c>
      <c r="Z12" s="13"/>
      <c r="AA12" s="13">
        <f t="shared" si="5"/>
        <v>97.0214614159825</v>
      </c>
      <c r="AB12" s="13">
        <f t="shared" si="6"/>
        <v>0.17985424316903886</v>
      </c>
      <c r="AC12" s="13"/>
      <c r="AD12" s="13">
        <v>98.623179373697724</v>
      </c>
      <c r="AE12" s="13">
        <v>0.1697508499349176</v>
      </c>
      <c r="AF12" s="13"/>
      <c r="AG12" s="13">
        <f t="shared" si="8"/>
        <v>1.0165089036419253</v>
      </c>
      <c r="AH12" s="13">
        <f t="shared" si="7"/>
        <v>2.5713793178421263E-3</v>
      </c>
    </row>
    <row r="13" spans="1:34" x14ac:dyDescent="0.25">
      <c r="A13" s="5"/>
      <c r="B13" s="5" t="b">
        <v>0</v>
      </c>
      <c r="C13" s="5" t="s">
        <v>24</v>
      </c>
      <c r="D13" s="3">
        <v>43406.534826388903</v>
      </c>
      <c r="E13" s="1" t="s">
        <v>33</v>
      </c>
      <c r="F13" s="2" t="s">
        <v>178</v>
      </c>
      <c r="G13" s="5" t="s">
        <v>73</v>
      </c>
      <c r="H13" s="11">
        <v>1403343.1189999999</v>
      </c>
      <c r="I13" s="11">
        <v>0.75705752992346698</v>
      </c>
      <c r="J13" s="11">
        <f t="shared" si="0"/>
        <v>10624.114753052339</v>
      </c>
      <c r="K13" s="11">
        <f t="shared" si="1"/>
        <v>1400444.568</v>
      </c>
      <c r="L13" s="11">
        <f t="shared" si="2"/>
        <v>10625.730090011119</v>
      </c>
      <c r="M13" s="11">
        <f t="shared" si="3"/>
        <v>1423973.5280338011</v>
      </c>
      <c r="N13" s="11">
        <f t="shared" si="4"/>
        <v>11090.694325190736</v>
      </c>
      <c r="O13" s="11">
        <v>9.5462871745667197</v>
      </c>
      <c r="P13" s="11"/>
      <c r="Q13" s="11"/>
      <c r="R13" s="11">
        <f t="shared" si="9"/>
        <v>10.542953918392771</v>
      </c>
      <c r="S13" s="11">
        <f t="shared" si="10"/>
        <v>8.2131961173767587E-2</v>
      </c>
      <c r="T13" s="11">
        <v>460884.47899999999</v>
      </c>
      <c r="U13" s="11">
        <v>0.80726148387363805</v>
      </c>
      <c r="V13" s="11">
        <v>96.0099791995885</v>
      </c>
      <c r="W13" s="15">
        <v>773601.29099999997</v>
      </c>
      <c r="X13" s="15">
        <v>1.0630434159848401</v>
      </c>
      <c r="Y13" s="15">
        <v>96.053449468613806</v>
      </c>
      <c r="Z13" s="13"/>
      <c r="AA13" s="13">
        <f t="shared" si="5"/>
        <v>96.031714334101153</v>
      </c>
      <c r="AB13" s="13">
        <f t="shared" si="6"/>
        <v>3.0738122007797512E-2</v>
      </c>
      <c r="AC13" s="13"/>
      <c r="AD13" s="13">
        <v>97.645149396205284</v>
      </c>
      <c r="AE13" s="13">
        <v>0.168858646248667</v>
      </c>
      <c r="AF13" s="13"/>
      <c r="AG13" s="13">
        <f t="shared" si="8"/>
        <v>1.0168010648699957</v>
      </c>
      <c r="AH13" s="13">
        <f t="shared" si="7"/>
        <v>1.7882299503543869E-3</v>
      </c>
    </row>
    <row r="14" spans="1:34" x14ac:dyDescent="0.25">
      <c r="A14" s="5"/>
      <c r="B14" s="5" t="b">
        <v>0</v>
      </c>
      <c r="C14" s="5" t="s">
        <v>113</v>
      </c>
      <c r="D14" s="3">
        <v>43406.539236111101</v>
      </c>
      <c r="E14" s="1" t="s">
        <v>33</v>
      </c>
      <c r="F14" s="2" t="s">
        <v>178</v>
      </c>
      <c r="G14" s="5" t="s">
        <v>41</v>
      </c>
      <c r="H14" s="11">
        <v>1375841.754</v>
      </c>
      <c r="I14" s="11">
        <v>0.67411239237398901</v>
      </c>
      <c r="J14" s="11">
        <f t="shared" si="0"/>
        <v>9274.7197631696527</v>
      </c>
      <c r="K14" s="11">
        <f t="shared" si="1"/>
        <v>1372943.203</v>
      </c>
      <c r="L14" s="11">
        <f t="shared" si="2"/>
        <v>9276.5700743902671</v>
      </c>
      <c r="M14" s="11">
        <f t="shared" si="3"/>
        <v>1402482.0440843892</v>
      </c>
      <c r="N14" s="11">
        <f t="shared" si="4"/>
        <v>9848.6129591444842</v>
      </c>
      <c r="O14" s="11">
        <v>9.3588210413248305</v>
      </c>
      <c r="P14" s="11"/>
      <c r="Q14" s="11"/>
      <c r="R14" s="11">
        <f t="shared" si="9"/>
        <v>10.383833176008331</v>
      </c>
      <c r="S14" s="11">
        <f t="shared" si="10"/>
        <v>7.2937343438924912E-2</v>
      </c>
      <c r="T14" s="11">
        <v>460801.32299999997</v>
      </c>
      <c r="U14" s="11">
        <v>0.87691746980572804</v>
      </c>
      <c r="V14" s="11">
        <v>95.992656407882293</v>
      </c>
      <c r="W14" s="15">
        <v>772210.05099999998</v>
      </c>
      <c r="X14" s="15">
        <v>0.79037915845055295</v>
      </c>
      <c r="Y14" s="15">
        <v>95.880707511492702</v>
      </c>
      <c r="Z14" s="13"/>
      <c r="AA14" s="13">
        <f t="shared" si="5"/>
        <v>95.93668195968749</v>
      </c>
      <c r="AB14" s="13">
        <f t="shared" si="6"/>
        <v>7.9159823783430588E-2</v>
      </c>
      <c r="AC14" s="13"/>
      <c r="AD14" s="13">
        <v>98.00075744101737</v>
      </c>
      <c r="AE14" s="13">
        <v>0.16913170027493074</v>
      </c>
      <c r="AF14" s="13"/>
      <c r="AG14" s="13">
        <f t="shared" si="8"/>
        <v>1.0215149767447367</v>
      </c>
      <c r="AH14" s="13">
        <f t="shared" si="7"/>
        <v>1.9540832017556501E-3</v>
      </c>
    </row>
    <row r="15" spans="1:34" x14ac:dyDescent="0.25">
      <c r="A15" s="5"/>
      <c r="B15" s="5" t="b">
        <v>0</v>
      </c>
      <c r="C15" s="5" t="s">
        <v>173</v>
      </c>
      <c r="D15" s="3">
        <v>43406.543657407397</v>
      </c>
      <c r="E15" s="1" t="s">
        <v>33</v>
      </c>
      <c r="F15" s="2" t="s">
        <v>178</v>
      </c>
      <c r="G15" s="5" t="s">
        <v>17</v>
      </c>
      <c r="H15" s="11">
        <v>450365.38199999998</v>
      </c>
      <c r="I15" s="11">
        <v>0.87792507040239098</v>
      </c>
      <c r="J15" s="11">
        <f t="shared" si="0"/>
        <v>3953.8705969914968</v>
      </c>
      <c r="K15" s="11">
        <f t="shared" si="1"/>
        <v>447466.83100000001</v>
      </c>
      <c r="L15" s="11">
        <f t="shared" si="2"/>
        <v>3958.2089835552174</v>
      </c>
      <c r="M15" s="11">
        <f t="shared" si="3"/>
        <v>440874.58876552572</v>
      </c>
      <c r="N15" s="11">
        <f t="shared" si="4"/>
        <v>4337.8234203835</v>
      </c>
      <c r="O15" s="11">
        <v>3.0502077464727702</v>
      </c>
      <c r="P15" s="11"/>
      <c r="Q15" s="11"/>
      <c r="R15" s="11">
        <f t="shared" si="9"/>
        <v>3.2641902266001726</v>
      </c>
      <c r="S15" s="11">
        <f t="shared" si="10"/>
        <v>3.2121112777994287E-2</v>
      </c>
      <c r="T15" s="11">
        <v>472065.772</v>
      </c>
      <c r="U15" s="11">
        <v>1.1986462401573701</v>
      </c>
      <c r="V15" s="11">
        <v>98.339230361796794</v>
      </c>
      <c r="W15" s="15">
        <v>787610.9</v>
      </c>
      <c r="X15" s="15">
        <v>0.84802621874565598</v>
      </c>
      <c r="Y15" s="15">
        <v>97.792938900459305</v>
      </c>
      <c r="Z15" s="13"/>
      <c r="AA15" s="13">
        <f t="shared" si="5"/>
        <v>98.066084631128049</v>
      </c>
      <c r="AB15" s="13">
        <f t="shared" si="6"/>
        <v>0.38628639681604726</v>
      </c>
      <c r="AC15" s="13"/>
      <c r="AD15" s="13">
        <v>96.621339814109746</v>
      </c>
      <c r="AE15" s="13">
        <v>0.1685765633388446</v>
      </c>
      <c r="AF15" s="13"/>
      <c r="AG15" s="13">
        <f t="shared" si="8"/>
        <v>0.98526764046456372</v>
      </c>
      <c r="AH15" s="13">
        <f t="shared" si="7"/>
        <v>4.2446714730226256E-3</v>
      </c>
    </row>
    <row r="16" spans="1:34" x14ac:dyDescent="0.25">
      <c r="A16" s="5"/>
      <c r="B16" s="5" t="b">
        <v>0</v>
      </c>
      <c r="C16" s="5" t="s">
        <v>79</v>
      </c>
      <c r="D16" s="3">
        <v>43406.5480902778</v>
      </c>
      <c r="E16" s="1" t="s">
        <v>33</v>
      </c>
      <c r="F16" s="2" t="s">
        <v>178</v>
      </c>
      <c r="G16" s="5" t="s">
        <v>165</v>
      </c>
      <c r="H16" s="11">
        <v>115323.166</v>
      </c>
      <c r="I16" s="11">
        <v>1.24531425690835</v>
      </c>
      <c r="J16" s="11">
        <f t="shared" si="0"/>
        <v>1436.1358277160828</v>
      </c>
      <c r="K16" s="11">
        <f t="shared" si="1"/>
        <v>112424.61499999999</v>
      </c>
      <c r="L16" s="11">
        <f t="shared" si="2"/>
        <v>1448.0372147818193</v>
      </c>
      <c r="M16" s="11">
        <f t="shared" si="3"/>
        <v>111100.06791973326</v>
      </c>
      <c r="N16" s="11">
        <f t="shared" si="4"/>
        <v>1444.401566577174</v>
      </c>
      <c r="O16" s="11">
        <v>0.76635497384435003</v>
      </c>
      <c r="P16" s="11"/>
      <c r="Q16" s="11"/>
      <c r="R16" s="11">
        <f t="shared" si="9"/>
        <v>0.82257350529921569</v>
      </c>
      <c r="S16" s="11">
        <f t="shared" si="10"/>
        <v>1.0695023627959542E-2</v>
      </c>
      <c r="T16" s="11">
        <v>475288.63400000002</v>
      </c>
      <c r="U16" s="11">
        <v>0.68162229841479705</v>
      </c>
      <c r="V16" s="11">
        <v>99.010606656035407</v>
      </c>
      <c r="W16" s="15">
        <v>797847.11300000001</v>
      </c>
      <c r="X16" s="15">
        <v>0.87986984791148104</v>
      </c>
      <c r="Y16" s="15">
        <v>99.063908299792203</v>
      </c>
      <c r="Z16" s="13"/>
      <c r="AA16" s="13">
        <f t="shared" si="5"/>
        <v>99.037257477913812</v>
      </c>
      <c r="AB16" s="13">
        <f t="shared" si="6"/>
        <v>3.7689953748820462E-2</v>
      </c>
      <c r="AC16" s="13"/>
      <c r="AD16" s="13">
        <v>97.870435512546223</v>
      </c>
      <c r="AE16" s="13">
        <v>0.16902033834985258</v>
      </c>
      <c r="AF16" s="13"/>
      <c r="AG16" s="13">
        <f t="shared" si="8"/>
        <v>0.98821835342494413</v>
      </c>
      <c r="AH16" s="13">
        <f t="shared" si="7"/>
        <v>1.7475797932416785E-3</v>
      </c>
    </row>
    <row r="17" spans="1:34" x14ac:dyDescent="0.25">
      <c r="A17" s="5"/>
      <c r="B17" s="5" t="b">
        <v>0</v>
      </c>
      <c r="C17" s="5" t="s">
        <v>2</v>
      </c>
      <c r="D17" s="3">
        <v>43406.552523148202</v>
      </c>
      <c r="E17" s="1" t="s">
        <v>33</v>
      </c>
      <c r="F17" s="2" t="s">
        <v>178</v>
      </c>
      <c r="G17" s="5" t="s">
        <v>93</v>
      </c>
      <c r="H17" s="11">
        <v>39105.269</v>
      </c>
      <c r="I17" s="11">
        <v>2.1030738393666599</v>
      </c>
      <c r="J17" s="11">
        <f t="shared" si="0"/>
        <v>822.41268215296031</v>
      </c>
      <c r="K17" s="11">
        <f t="shared" si="1"/>
        <v>36206.718000000001</v>
      </c>
      <c r="L17" s="11">
        <f t="shared" si="2"/>
        <v>843.0232971332149</v>
      </c>
      <c r="M17" s="11">
        <f t="shared" si="3"/>
        <v>36822.360100627273</v>
      </c>
      <c r="N17" s="11">
        <f t="shared" si="4"/>
        <v>859.8675346320922</v>
      </c>
      <c r="O17" s="11">
        <v>0.246807146512174</v>
      </c>
      <c r="P17" s="11"/>
      <c r="Q17" s="11"/>
      <c r="R17" s="11">
        <f t="shared" si="9"/>
        <v>0.27262897663794405</v>
      </c>
      <c r="S17" s="11">
        <f t="shared" si="10"/>
        <v>6.3665228082492552E-3</v>
      </c>
      <c r="T17" s="11">
        <v>468755.13199999998</v>
      </c>
      <c r="U17" s="11">
        <v>1.2154906959035601</v>
      </c>
      <c r="V17" s="11">
        <v>97.6495684356087</v>
      </c>
      <c r="W17" s="15">
        <v>785898.88</v>
      </c>
      <c r="X17" s="15">
        <v>0.95089411777917199</v>
      </c>
      <c r="Y17" s="15">
        <v>97.580367607633903</v>
      </c>
      <c r="Z17" s="13"/>
      <c r="AA17" s="13">
        <f t="shared" si="5"/>
        <v>97.614968021621308</v>
      </c>
      <c r="AB17" s="13">
        <f t="shared" si="6"/>
        <v>4.8932374724702458E-2</v>
      </c>
      <c r="AC17" s="13"/>
      <c r="AD17" s="13">
        <v>99.274767287754599</v>
      </c>
      <c r="AE17" s="13">
        <v>0.16985714080880276</v>
      </c>
      <c r="AF17" s="13"/>
      <c r="AG17" s="13">
        <f t="shared" si="8"/>
        <v>1.0170035323452205</v>
      </c>
      <c r="AH17" s="13">
        <f t="shared" si="7"/>
        <v>1.813215937496409E-3</v>
      </c>
    </row>
    <row r="18" spans="1:34" x14ac:dyDescent="0.25">
      <c r="A18" s="5"/>
      <c r="B18" s="5" t="b">
        <v>0</v>
      </c>
      <c r="C18" s="5" t="s">
        <v>80</v>
      </c>
      <c r="D18" s="3">
        <v>43406.556956018503</v>
      </c>
      <c r="E18" s="1" t="s">
        <v>33</v>
      </c>
      <c r="F18" s="2" t="s">
        <v>178</v>
      </c>
      <c r="G18" s="5" t="s">
        <v>206</v>
      </c>
      <c r="H18" s="11">
        <v>20865.164000000001</v>
      </c>
      <c r="I18" s="11">
        <v>3.9510964082945002</v>
      </c>
      <c r="J18" s="11">
        <f t="shared" si="0"/>
        <v>824.40274538875701</v>
      </c>
      <c r="K18" s="11">
        <f t="shared" si="1"/>
        <v>17966.613000000001</v>
      </c>
      <c r="L18" s="11">
        <f t="shared" si="2"/>
        <v>844.9648195918279</v>
      </c>
      <c r="M18" s="11">
        <f t="shared" si="3"/>
        <v>17807.327232153351</v>
      </c>
      <c r="N18" s="11">
        <f t="shared" si="4"/>
        <v>838.86917831722565</v>
      </c>
      <c r="O18" s="11">
        <v>0.12247142883866299</v>
      </c>
      <c r="P18" s="11"/>
      <c r="Q18" s="11"/>
      <c r="R18" s="11">
        <f t="shared" si="9"/>
        <v>0.13184362400160926</v>
      </c>
      <c r="S18" s="11">
        <f t="shared" si="10"/>
        <v>6.2109377270715884E-3</v>
      </c>
      <c r="T18" s="11">
        <v>468795.18199999997</v>
      </c>
      <c r="U18" s="11">
        <v>0.57662118844753096</v>
      </c>
      <c r="V18" s="11">
        <v>97.657911523393494</v>
      </c>
      <c r="W18" s="15">
        <v>784209.11199999996</v>
      </c>
      <c r="X18" s="15">
        <v>0.53735091907257604</v>
      </c>
      <c r="Y18" s="15">
        <v>97.370559212676497</v>
      </c>
      <c r="Z18" s="13"/>
      <c r="AA18" s="13">
        <f t="shared" si="5"/>
        <v>97.514235368035003</v>
      </c>
      <c r="AB18" s="13">
        <f t="shared" si="6"/>
        <v>0.20318876749761261</v>
      </c>
      <c r="AC18" s="13"/>
      <c r="AD18" s="13">
        <v>96.649707932809648</v>
      </c>
      <c r="AE18" s="13">
        <v>0.16839403178574402</v>
      </c>
      <c r="AF18" s="13"/>
      <c r="AG18" s="13">
        <f t="shared" si="8"/>
        <v>0.99113434636530262</v>
      </c>
      <c r="AH18" s="13">
        <f t="shared" si="7"/>
        <v>2.6920547358226903E-3</v>
      </c>
    </row>
    <row r="19" spans="1:34" x14ac:dyDescent="0.25">
      <c r="A19" s="5"/>
      <c r="B19" s="5" t="b">
        <v>0</v>
      </c>
      <c r="C19" s="5" t="s">
        <v>220</v>
      </c>
      <c r="D19" s="3">
        <v>43406.5613773148</v>
      </c>
      <c r="E19" s="1" t="s">
        <v>33</v>
      </c>
      <c r="F19" s="2" t="s">
        <v>178</v>
      </c>
      <c r="G19" s="5" t="s">
        <v>9</v>
      </c>
      <c r="H19" s="11">
        <v>10772.617</v>
      </c>
      <c r="I19" s="11">
        <v>4.1460138197320902</v>
      </c>
      <c r="J19" s="11">
        <f t="shared" si="0"/>
        <v>446.63418956680852</v>
      </c>
      <c r="K19" s="11">
        <f t="shared" si="1"/>
        <v>7874.0660000000007</v>
      </c>
      <c r="L19" s="11">
        <f t="shared" si="2"/>
        <v>483.53671942607457</v>
      </c>
      <c r="M19" s="11">
        <f t="shared" si="3"/>
        <v>7921.3788072126044</v>
      </c>
      <c r="N19" s="11">
        <f t="shared" si="4"/>
        <v>486.68728299245339</v>
      </c>
      <c r="O19" s="11">
        <v>5.3674452373963497E-2</v>
      </c>
      <c r="P19" s="11"/>
      <c r="Q19" s="11"/>
      <c r="R19" s="11">
        <f t="shared" si="9"/>
        <v>5.8649076047004416E-2</v>
      </c>
      <c r="S19" s="11">
        <f t="shared" si="10"/>
        <v>3.6033951261741108E-3</v>
      </c>
      <c r="T19" s="11">
        <v>473086.72100000002</v>
      </c>
      <c r="U19" s="11">
        <v>0.90117044317072503</v>
      </c>
      <c r="V19" s="11">
        <v>98.551911189032495</v>
      </c>
      <c r="W19" s="15">
        <v>794771.52899999998</v>
      </c>
      <c r="X19" s="15">
        <v>0.798984501604589</v>
      </c>
      <c r="Y19" s="15">
        <v>98.682031413381395</v>
      </c>
      <c r="Z19" s="13"/>
      <c r="AA19" s="13">
        <f t="shared" si="5"/>
        <v>98.616971301206945</v>
      </c>
      <c r="AB19" s="13">
        <f t="shared" si="6"/>
        <v>9.2008893006622211E-2</v>
      </c>
      <c r="AC19" s="13"/>
      <c r="AD19" s="13">
        <v>99.209529929883018</v>
      </c>
      <c r="AE19" s="13">
        <v>0.16985721100578194</v>
      </c>
      <c r="AF19" s="13"/>
      <c r="AG19" s="13">
        <f t="shared" si="8"/>
        <v>1.0060086881685528</v>
      </c>
      <c r="AH19" s="13">
        <f t="shared" si="7"/>
        <v>1.9615315243638816E-3</v>
      </c>
    </row>
    <row r="20" spans="1:34" x14ac:dyDescent="0.25">
      <c r="A20" s="5"/>
      <c r="B20" s="5" t="b">
        <v>0</v>
      </c>
      <c r="C20" s="5" t="s">
        <v>114</v>
      </c>
      <c r="D20" s="3">
        <v>43406.565798611096</v>
      </c>
      <c r="E20" s="1" t="s">
        <v>33</v>
      </c>
      <c r="F20" s="2" t="s">
        <v>178</v>
      </c>
      <c r="G20" s="5" t="s">
        <v>110</v>
      </c>
      <c r="H20" s="11">
        <v>7436.0559999999996</v>
      </c>
      <c r="I20" s="11">
        <v>5.49515512838276</v>
      </c>
      <c r="J20" s="11">
        <f t="shared" si="0"/>
        <v>408.6228126334139</v>
      </c>
      <c r="K20" s="11">
        <f t="shared" si="1"/>
        <v>4537.5049999999992</v>
      </c>
      <c r="L20" s="11">
        <f t="shared" si="2"/>
        <v>448.66274945416694</v>
      </c>
      <c r="M20" s="11">
        <f t="shared" si="3"/>
        <v>4597.7362723194065</v>
      </c>
      <c r="N20" s="11">
        <f t="shared" si="4"/>
        <v>454.6959022805371</v>
      </c>
      <c r="O20" s="11">
        <v>3.0930410796546699E-2</v>
      </c>
      <c r="P20" s="11"/>
      <c r="Q20" s="11"/>
      <c r="R20" s="11">
        <f t="shared" si="9"/>
        <v>3.4041167685833429E-2</v>
      </c>
      <c r="S20" s="11">
        <f t="shared" si="10"/>
        <v>3.3665262893979174E-3</v>
      </c>
      <c r="T20" s="11">
        <v>466212.636</v>
      </c>
      <c r="U20" s="11">
        <v>1.04957492823666</v>
      </c>
      <c r="V20" s="11">
        <v>97.119923808380904</v>
      </c>
      <c r="W20" s="15">
        <v>781514.53099999996</v>
      </c>
      <c r="X20" s="15">
        <v>0.62904452822990298</v>
      </c>
      <c r="Y20" s="15">
        <v>97.035989192003498</v>
      </c>
      <c r="Z20" s="13"/>
      <c r="AA20" s="13">
        <f t="shared" si="5"/>
        <v>97.077956500192201</v>
      </c>
      <c r="AB20" s="13">
        <f t="shared" si="6"/>
        <v>5.9350736416754729E-2</v>
      </c>
      <c r="AC20" s="13"/>
      <c r="AD20" s="13">
        <v>98.366578514751879</v>
      </c>
      <c r="AE20" s="13">
        <v>0.16930917963842856</v>
      </c>
      <c r="AF20" s="13"/>
      <c r="AG20" s="13">
        <f t="shared" si="8"/>
        <v>1.0132740949749712</v>
      </c>
      <c r="AH20" s="13">
        <f t="shared" si="7"/>
        <v>1.8508074536151547E-3</v>
      </c>
    </row>
    <row r="21" spans="1:34" x14ac:dyDescent="0.25">
      <c r="A21" s="5"/>
      <c r="B21" s="5" t="b">
        <v>0</v>
      </c>
      <c r="C21" s="5" t="s">
        <v>124</v>
      </c>
      <c r="D21" s="3">
        <v>43406.570231481499</v>
      </c>
      <c r="E21" s="1" t="s">
        <v>33</v>
      </c>
      <c r="F21" s="2" t="s">
        <v>178</v>
      </c>
      <c r="G21" s="5" t="s">
        <v>40</v>
      </c>
      <c r="H21" s="11">
        <v>26322.683000000001</v>
      </c>
      <c r="I21" s="11">
        <v>1.6827100045374701</v>
      </c>
      <c r="J21" s="11">
        <f t="shared" si="0"/>
        <v>442.93442030368391</v>
      </c>
      <c r="K21" s="11">
        <f t="shared" si="1"/>
        <v>23424.132000000001</v>
      </c>
      <c r="L21" s="11">
        <f t="shared" si="2"/>
        <v>480.121401765315</v>
      </c>
      <c r="M21" s="11">
        <f t="shared" si="3"/>
        <v>23089.35050148399</v>
      </c>
      <c r="N21" s="11">
        <f t="shared" si="4"/>
        <v>479.75974304278981</v>
      </c>
      <c r="O21" s="11">
        <v>0.15967321805982301</v>
      </c>
      <c r="P21" s="11"/>
      <c r="Q21" s="11"/>
      <c r="R21" s="11">
        <f t="shared" si="9"/>
        <v>0.17095118241340396</v>
      </c>
      <c r="S21" s="11">
        <f t="shared" si="10"/>
        <v>3.5521988896934078E-3</v>
      </c>
      <c r="T21" s="11">
        <v>470869.92099999997</v>
      </c>
      <c r="U21" s="11">
        <v>0.77983412712979105</v>
      </c>
      <c r="V21" s="11">
        <v>98.090114509848505</v>
      </c>
      <c r="W21" s="15">
        <v>786739.24399999995</v>
      </c>
      <c r="X21" s="15">
        <v>1.0396546463349301</v>
      </c>
      <c r="Y21" s="15">
        <v>97.684710583722904</v>
      </c>
      <c r="Z21" s="13"/>
      <c r="AA21" s="13">
        <f t="shared" si="5"/>
        <v>97.887412546785697</v>
      </c>
      <c r="AB21" s="13">
        <f t="shared" si="6"/>
        <v>0.28666386528306254</v>
      </c>
      <c r="AC21" s="13"/>
      <c r="AD21" s="13">
        <v>96.488389750198493</v>
      </c>
      <c r="AE21" s="13">
        <v>0.16834459984785993</v>
      </c>
      <c r="AF21" s="13"/>
      <c r="AG21" s="13">
        <f t="shared" si="8"/>
        <v>0.98570783760456904</v>
      </c>
      <c r="AH21" s="13">
        <f t="shared" si="7"/>
        <v>3.3601177021454717E-3</v>
      </c>
    </row>
    <row r="22" spans="1:34" x14ac:dyDescent="0.25">
      <c r="A22" s="5"/>
      <c r="B22" s="5" t="b">
        <v>0</v>
      </c>
      <c r="C22" s="5" t="s">
        <v>27</v>
      </c>
      <c r="D22" s="3">
        <v>43406.574652777803</v>
      </c>
      <c r="E22" s="1" t="s">
        <v>33</v>
      </c>
      <c r="F22" s="2" t="s">
        <v>178</v>
      </c>
      <c r="G22" s="5" t="s">
        <v>167</v>
      </c>
      <c r="H22" s="11">
        <v>51529.158000000003</v>
      </c>
      <c r="I22" s="11">
        <v>1.5929512995799</v>
      </c>
      <c r="J22" s="11">
        <f t="shared" si="0"/>
        <v>820.83439202357999</v>
      </c>
      <c r="K22" s="11">
        <f t="shared" si="1"/>
        <v>48630.607000000004</v>
      </c>
      <c r="L22" s="11">
        <f t="shared" si="2"/>
        <v>841.48366524374717</v>
      </c>
      <c r="M22" s="11">
        <f t="shared" si="3"/>
        <v>49066.185006351159</v>
      </c>
      <c r="N22" s="11">
        <f t="shared" si="4"/>
        <v>867.62519854883192</v>
      </c>
      <c r="O22" s="11">
        <v>0.33149597670865799</v>
      </c>
      <c r="P22" s="11"/>
      <c r="Q22" s="11"/>
      <c r="R22" s="11">
        <f t="shared" si="9"/>
        <v>0.3632810001654857</v>
      </c>
      <c r="S22" s="11">
        <f t="shared" si="10"/>
        <v>6.4240750730741158E-3</v>
      </c>
      <c r="T22" s="11">
        <v>471246.91899999999</v>
      </c>
      <c r="U22" s="11">
        <v>0.50258660956983603</v>
      </c>
      <c r="V22" s="11">
        <v>98.168649526295198</v>
      </c>
      <c r="W22" s="15">
        <v>787054.53599999996</v>
      </c>
      <c r="X22" s="15">
        <v>0.56204717679725902</v>
      </c>
      <c r="Y22" s="15">
        <v>97.723858507262094</v>
      </c>
      <c r="Z22" s="13"/>
      <c r="AA22" s="13">
        <f t="shared" si="5"/>
        <v>97.946254016778653</v>
      </c>
      <c r="AB22" s="13">
        <f t="shared" si="6"/>
        <v>0.31451474576918281</v>
      </c>
      <c r="AC22" s="13"/>
      <c r="AD22" s="13">
        <v>98.823545843594474</v>
      </c>
      <c r="AE22" s="13">
        <v>0.16986932061950261</v>
      </c>
      <c r="AF22" s="13"/>
      <c r="AG22" s="13">
        <f t="shared" si="8"/>
        <v>1.0089568696181637</v>
      </c>
      <c r="AH22" s="13">
        <f t="shared" si="7"/>
        <v>3.6748479015835307E-3</v>
      </c>
    </row>
    <row r="23" spans="1:34" x14ac:dyDescent="0.25">
      <c r="A23" s="5"/>
      <c r="B23" s="5" t="b">
        <v>0</v>
      </c>
      <c r="C23" s="5" t="s">
        <v>58</v>
      </c>
      <c r="D23" s="3">
        <v>43406.579074074099</v>
      </c>
      <c r="E23" s="1" t="s">
        <v>33</v>
      </c>
      <c r="F23" s="2" t="s">
        <v>178</v>
      </c>
      <c r="G23" s="5" t="s">
        <v>48</v>
      </c>
      <c r="H23" s="11">
        <v>897732.41500000004</v>
      </c>
      <c r="I23" s="11">
        <v>1.03893474844083</v>
      </c>
      <c r="J23" s="11">
        <f t="shared" si="0"/>
        <v>9326.8540074520388</v>
      </c>
      <c r="K23" s="11">
        <f t="shared" si="1"/>
        <v>894833.86400000006</v>
      </c>
      <c r="L23" s="11">
        <f t="shared" si="2"/>
        <v>9328.693978047917</v>
      </c>
      <c r="M23" s="11">
        <f t="shared" si="3"/>
        <v>905686.71227254323</v>
      </c>
      <c r="N23" s="11">
        <f t="shared" si="4"/>
        <v>10101.079030557941</v>
      </c>
      <c r="O23" s="11">
        <v>6.0997352087063703</v>
      </c>
      <c r="P23" s="11"/>
      <c r="Q23" s="11"/>
      <c r="R23" s="11">
        <f t="shared" si="9"/>
        <v>6.705611504712901</v>
      </c>
      <c r="S23" s="11">
        <f t="shared" si="10"/>
        <v>7.4795169785748836E-2</v>
      </c>
      <c r="T23" s="11">
        <v>471060.94900000002</v>
      </c>
      <c r="U23" s="11">
        <v>0.67279695383591598</v>
      </c>
      <c r="V23" s="11">
        <v>98.129908851255607</v>
      </c>
      <c r="W23" s="15">
        <v>786341.80599999998</v>
      </c>
      <c r="X23" s="15">
        <v>0.80855800109791298</v>
      </c>
      <c r="Y23" s="15">
        <v>97.6353630822463</v>
      </c>
      <c r="Z23" s="13"/>
      <c r="AA23" s="13">
        <f t="shared" si="5"/>
        <v>97.882635966750954</v>
      </c>
      <c r="AB23" s="13">
        <f t="shared" si="6"/>
        <v>0.34969666687359657</v>
      </c>
      <c r="AC23" s="13"/>
      <c r="AD23" s="13">
        <v>99.06978973841882</v>
      </c>
      <c r="AE23" s="13">
        <v>0.1699541089111003</v>
      </c>
      <c r="AF23" s="13"/>
      <c r="AG23" s="13">
        <f t="shared" si="8"/>
        <v>1.012128338800266</v>
      </c>
      <c r="AH23" s="13">
        <f t="shared" si="7"/>
        <v>4.0112079837815642E-3</v>
      </c>
    </row>
    <row r="24" spans="1:34" x14ac:dyDescent="0.25">
      <c r="A24" s="5"/>
      <c r="B24" s="5" t="b">
        <v>0</v>
      </c>
      <c r="C24" s="5" t="s">
        <v>180</v>
      </c>
      <c r="D24" s="3">
        <v>43406.583495370403</v>
      </c>
      <c r="E24" s="1" t="s">
        <v>33</v>
      </c>
      <c r="F24" s="2" t="s">
        <v>178</v>
      </c>
      <c r="G24" s="5" t="s">
        <v>14</v>
      </c>
      <c r="H24" s="11">
        <v>1211242.95</v>
      </c>
      <c r="I24" s="11">
        <v>0.80736436227352004</v>
      </c>
      <c r="J24" s="11">
        <f t="shared" si="0"/>
        <v>9779.1439188504701</v>
      </c>
      <c r="K24" s="11">
        <f t="shared" si="1"/>
        <v>1208344.399</v>
      </c>
      <c r="L24" s="11">
        <f t="shared" si="2"/>
        <v>9780.8988055972368</v>
      </c>
      <c r="M24" s="11">
        <f t="shared" si="3"/>
        <v>1225903.4370214639</v>
      </c>
      <c r="N24" s="11">
        <f t="shared" si="4"/>
        <v>13232.73418709999</v>
      </c>
      <c r="O24" s="11">
        <v>8.23681486737234</v>
      </c>
      <c r="P24" s="11"/>
      <c r="Q24" s="11"/>
      <c r="R24" s="11">
        <f t="shared" si="9"/>
        <v>9.0764632842316519</v>
      </c>
      <c r="S24" s="11">
        <f t="shared" si="10"/>
        <v>9.7984738596346363E-2</v>
      </c>
      <c r="T24" s="11">
        <v>468516.09299999999</v>
      </c>
      <c r="U24" s="11">
        <v>0.79267861274685003</v>
      </c>
      <c r="V24" s="11">
        <v>97.599772596383005</v>
      </c>
      <c r="W24" s="15">
        <v>778388.63600000006</v>
      </c>
      <c r="X24" s="15">
        <v>0.69652408312747205</v>
      </c>
      <c r="Y24" s="15">
        <v>96.647865489367703</v>
      </c>
      <c r="Z24" s="13"/>
      <c r="AA24" s="13">
        <f t="shared" si="5"/>
        <v>97.123819042875354</v>
      </c>
      <c r="AB24" s="13">
        <f t="shared" si="6"/>
        <v>0.67309997043018843</v>
      </c>
      <c r="AC24" s="13"/>
      <c r="AD24" s="13">
        <v>98.535172323260468</v>
      </c>
      <c r="AE24" s="13">
        <v>0.16971263579742754</v>
      </c>
      <c r="AF24" s="13"/>
      <c r="AG24" s="13">
        <f t="shared" si="8"/>
        <v>1.0145314845966062</v>
      </c>
      <c r="AH24" s="13">
        <f t="shared" si="7"/>
        <v>7.2449172174749278E-3</v>
      </c>
    </row>
    <row r="25" spans="1:34" x14ac:dyDescent="0.25">
      <c r="A25" s="5"/>
      <c r="B25" s="5" t="b">
        <v>0</v>
      </c>
      <c r="C25" s="5" t="s">
        <v>101</v>
      </c>
      <c r="D25" s="3">
        <v>43406.587905092601</v>
      </c>
      <c r="E25" s="1" t="s">
        <v>33</v>
      </c>
      <c r="F25" s="2" t="s">
        <v>178</v>
      </c>
      <c r="G25" s="5" t="s">
        <v>111</v>
      </c>
      <c r="H25" s="11">
        <v>645744.09199999995</v>
      </c>
      <c r="I25" s="11">
        <v>0.91496354527454504</v>
      </c>
      <c r="J25" s="11">
        <f t="shared" si="0"/>
        <v>5908.3230375641187</v>
      </c>
      <c r="K25" s="11">
        <f t="shared" si="1"/>
        <v>642845.54099999997</v>
      </c>
      <c r="L25" s="11">
        <f t="shared" si="2"/>
        <v>5911.2271802016057</v>
      </c>
      <c r="M25" s="11">
        <f t="shared" si="3"/>
        <v>660396.0128155878</v>
      </c>
      <c r="N25" s="11">
        <f t="shared" si="4"/>
        <v>6280.5274156422947</v>
      </c>
      <c r="O25" s="11">
        <v>4.3820285954193503</v>
      </c>
      <c r="P25" s="11"/>
      <c r="Q25" s="11"/>
      <c r="R25" s="11">
        <f t="shared" si="9"/>
        <v>4.889504329914617</v>
      </c>
      <c r="S25" s="11">
        <f t="shared" si="10"/>
        <v>4.6507064891318187E-2</v>
      </c>
      <c r="T25" s="11">
        <v>468049.08799999999</v>
      </c>
      <c r="U25" s="11">
        <v>1.26215071121536</v>
      </c>
      <c r="V25" s="11">
        <v>97.502487609842802</v>
      </c>
      <c r="W25" s="15">
        <v>783354.19</v>
      </c>
      <c r="X25" s="15">
        <v>1.0048028498673001</v>
      </c>
      <c r="Y25" s="15">
        <v>97.264408656722196</v>
      </c>
      <c r="Z25" s="13"/>
      <c r="AA25" s="13">
        <f t="shared" si="5"/>
        <v>97.383448133282499</v>
      </c>
      <c r="AB25" s="13">
        <f t="shared" si="6"/>
        <v>0.1683472422093748</v>
      </c>
      <c r="AC25" s="13"/>
      <c r="AD25" s="13">
        <v>100.04213572269822</v>
      </c>
      <c r="AE25" s="13">
        <v>0.17038892376821868</v>
      </c>
      <c r="AF25" s="13"/>
      <c r="AG25" s="13">
        <f t="shared" si="8"/>
        <v>1.0273012266496966</v>
      </c>
      <c r="AH25" s="13">
        <f t="shared" si="7"/>
        <v>2.4930240972261563E-3</v>
      </c>
    </row>
    <row r="26" spans="1:34" x14ac:dyDescent="0.25">
      <c r="A26" s="5"/>
      <c r="B26" s="5" t="b">
        <v>0</v>
      </c>
      <c r="C26" s="5" t="s">
        <v>159</v>
      </c>
      <c r="D26" s="3">
        <v>43406.592337962997</v>
      </c>
      <c r="E26" s="1" t="s">
        <v>33</v>
      </c>
      <c r="F26" s="2" t="s">
        <v>178</v>
      </c>
      <c r="G26" s="5" t="s">
        <v>11</v>
      </c>
      <c r="H26" s="11">
        <v>246891.155</v>
      </c>
      <c r="I26" s="11">
        <v>1.16242568024352</v>
      </c>
      <c r="J26" s="11">
        <f t="shared" si="0"/>
        <v>2869.9261879698333</v>
      </c>
      <c r="K26" s="11">
        <f t="shared" si="1"/>
        <v>243992.60399999999</v>
      </c>
      <c r="L26" s="11">
        <f t="shared" si="2"/>
        <v>2875.9002041340709</v>
      </c>
      <c r="M26" s="11">
        <f t="shared" si="3"/>
        <v>243141.81555213095</v>
      </c>
      <c r="N26" s="11">
        <f t="shared" si="4"/>
        <v>2898.7313056236376</v>
      </c>
      <c r="O26" s="11">
        <v>1.6632028996197601</v>
      </c>
      <c r="P26" s="11"/>
      <c r="Q26" s="11"/>
      <c r="R26" s="11">
        <f t="shared" si="9"/>
        <v>1.8001970588175307</v>
      </c>
      <c r="S26" s="11">
        <f t="shared" si="10"/>
        <v>2.1463872391671111E-2</v>
      </c>
      <c r="T26" s="11">
        <v>464908.27600000001</v>
      </c>
      <c r="U26" s="11">
        <v>0.95099647554661704</v>
      </c>
      <c r="V26" s="11">
        <v>96.848203708930996</v>
      </c>
      <c r="W26" s="15">
        <v>780437.76899999997</v>
      </c>
      <c r="X26" s="15">
        <v>1.07407746079289</v>
      </c>
      <c r="Y26" s="15">
        <v>96.902294088905805</v>
      </c>
      <c r="Z26" s="13"/>
      <c r="AA26" s="13">
        <f t="shared" si="5"/>
        <v>96.8752488989184</v>
      </c>
      <c r="AB26" s="13">
        <f t="shared" si="6"/>
        <v>3.8247674477144743E-2</v>
      </c>
      <c r="AC26" s="13"/>
      <c r="AD26" s="13">
        <v>96.537450370207097</v>
      </c>
      <c r="AE26" s="13">
        <v>0.16854648708425726</v>
      </c>
      <c r="AF26" s="13"/>
      <c r="AG26" s="13">
        <f t="shared" si="8"/>
        <v>0.99651305640449228</v>
      </c>
      <c r="AH26" s="13">
        <f t="shared" si="7"/>
        <v>1.7837606111957107E-3</v>
      </c>
    </row>
    <row r="27" spans="1:34" x14ac:dyDescent="0.25">
      <c r="A27" s="5"/>
      <c r="B27" s="5" t="b">
        <v>0</v>
      </c>
      <c r="C27" s="5" t="s">
        <v>190</v>
      </c>
      <c r="D27" s="3">
        <v>43406.596759259301</v>
      </c>
      <c r="E27" s="1" t="s">
        <v>33</v>
      </c>
      <c r="F27" s="2" t="s">
        <v>178</v>
      </c>
      <c r="G27" s="5" t="s">
        <v>203</v>
      </c>
      <c r="H27" s="11">
        <v>93630.407999999996</v>
      </c>
      <c r="I27" s="11">
        <v>1.1751099064852699</v>
      </c>
      <c r="J27" s="11">
        <f t="shared" si="0"/>
        <v>1100.2601998905766</v>
      </c>
      <c r="K27" s="11">
        <f t="shared" si="1"/>
        <v>90731.856999999989</v>
      </c>
      <c r="L27" s="11">
        <f t="shared" si="2"/>
        <v>1115.7500469220613</v>
      </c>
      <c r="M27" s="11">
        <f t="shared" si="3"/>
        <v>91903.985243401214</v>
      </c>
      <c r="N27" s="11">
        <f t="shared" si="4"/>
        <v>1252.2655977687336</v>
      </c>
      <c r="O27" s="11">
        <v>0.61848386047916903</v>
      </c>
      <c r="P27" s="11"/>
      <c r="Q27" s="11"/>
      <c r="R27" s="11">
        <f t="shared" si="9"/>
        <v>0.68044767845910981</v>
      </c>
      <c r="S27" s="11">
        <f t="shared" si="10"/>
        <v>9.2722952887922382E-3</v>
      </c>
      <c r="T27" s="11">
        <v>468097.97700000001</v>
      </c>
      <c r="U27" s="11">
        <v>0.86630992612195801</v>
      </c>
      <c r="V27" s="11">
        <v>97.512672009810601</v>
      </c>
      <c r="W27" s="15">
        <v>779146.897</v>
      </c>
      <c r="X27" s="15">
        <v>0.54396603755055795</v>
      </c>
      <c r="Y27" s="15">
        <v>96.742014226572294</v>
      </c>
      <c r="Z27" s="13"/>
      <c r="AA27" s="13">
        <f t="shared" si="5"/>
        <v>97.127343118191448</v>
      </c>
      <c r="AB27" s="13">
        <f t="shared" si="6"/>
        <v>0.54493734450199871</v>
      </c>
      <c r="AC27" s="13"/>
      <c r="AD27" s="13">
        <v>98.382092065690159</v>
      </c>
      <c r="AE27" s="13">
        <v>0.16933588209865164</v>
      </c>
      <c r="AF27" s="13"/>
      <c r="AG27" s="13">
        <f t="shared" si="8"/>
        <v>1.0129185964242</v>
      </c>
      <c r="AH27" s="13">
        <f t="shared" si="7"/>
        <v>5.9444401643086913E-3</v>
      </c>
    </row>
    <row r="28" spans="1:34" x14ac:dyDescent="0.25">
      <c r="A28" s="5"/>
      <c r="B28" s="5" t="b">
        <v>0</v>
      </c>
      <c r="C28" s="5" t="s">
        <v>81</v>
      </c>
      <c r="D28" s="3">
        <v>43406.601180555597</v>
      </c>
      <c r="E28" s="1" t="s">
        <v>33</v>
      </c>
      <c r="F28" s="2" t="s">
        <v>178</v>
      </c>
      <c r="G28" s="5" t="s">
        <v>92</v>
      </c>
      <c r="H28" s="11">
        <v>39540.807999999997</v>
      </c>
      <c r="I28" s="11">
        <v>2.1583706636195199</v>
      </c>
      <c r="J28" s="11">
        <f t="shared" si="0"/>
        <v>853.43720003012015</v>
      </c>
      <c r="K28" s="11">
        <f t="shared" si="1"/>
        <v>36642.256999999998</v>
      </c>
      <c r="L28" s="11">
        <f t="shared" si="2"/>
        <v>873.31593031306943</v>
      </c>
      <c r="M28" s="11">
        <f t="shared" si="3"/>
        <v>37575.039872463036</v>
      </c>
      <c r="N28" s="11">
        <f t="shared" si="4"/>
        <v>899.58879713623764</v>
      </c>
      <c r="O28" s="11">
        <v>0.24977604686334001</v>
      </c>
      <c r="P28" s="11"/>
      <c r="Q28" s="11"/>
      <c r="R28" s="11">
        <f t="shared" si="9"/>
        <v>0.27820174045240059</v>
      </c>
      <c r="S28" s="11">
        <f t="shared" si="10"/>
        <v>6.6606142507329704E-3</v>
      </c>
      <c r="T28" s="11">
        <v>462979.571</v>
      </c>
      <c r="U28" s="11">
        <v>0.95469705232292801</v>
      </c>
      <c r="V28" s="11">
        <v>96.446422057845894</v>
      </c>
      <c r="W28" s="15">
        <v>775143.18400000001</v>
      </c>
      <c r="X28" s="15">
        <v>0.52407096799346897</v>
      </c>
      <c r="Y28" s="15">
        <v>96.244897108482704</v>
      </c>
      <c r="Z28" s="13"/>
      <c r="AA28" s="13">
        <f t="shared" si="5"/>
        <v>96.345659583164291</v>
      </c>
      <c r="AB28" s="13">
        <f t="shared" si="6"/>
        <v>0.14249965827298716</v>
      </c>
      <c r="AC28" s="13"/>
      <c r="AD28" s="13">
        <v>98.798280913103923</v>
      </c>
      <c r="AE28" s="13">
        <v>0.16971310990605848</v>
      </c>
      <c r="AF28" s="13"/>
      <c r="AG28" s="13">
        <f t="shared" si="8"/>
        <v>1.0254564797267547</v>
      </c>
      <c r="AH28" s="13">
        <f t="shared" si="7"/>
        <v>2.3244916132076896E-3</v>
      </c>
    </row>
    <row r="29" spans="1:34" x14ac:dyDescent="0.25">
      <c r="A29" s="5"/>
      <c r="B29" s="5" t="b">
        <v>0</v>
      </c>
      <c r="C29" s="5" t="s">
        <v>135</v>
      </c>
      <c r="D29" s="3">
        <v>43406.605590277803</v>
      </c>
      <c r="E29" s="1" t="s">
        <v>33</v>
      </c>
      <c r="F29" s="2" t="s">
        <v>178</v>
      </c>
      <c r="G29" s="5" t="s">
        <v>149</v>
      </c>
      <c r="H29" s="11">
        <v>21128.791000000001</v>
      </c>
      <c r="I29" s="11">
        <v>1.83379942687276</v>
      </c>
      <c r="J29" s="11">
        <f t="shared" si="0"/>
        <v>387.45964826314332</v>
      </c>
      <c r="K29" s="11">
        <f t="shared" si="1"/>
        <v>18230.240000000002</v>
      </c>
      <c r="L29" s="11">
        <f t="shared" si="2"/>
        <v>429.4771690969489</v>
      </c>
      <c r="M29" s="11">
        <f t="shared" si="3"/>
        <v>18724.158686587401</v>
      </c>
      <c r="N29" s="11">
        <f t="shared" si="4"/>
        <v>444.9356054993404</v>
      </c>
      <c r="O29" s="11">
        <v>0.12426847179664501</v>
      </c>
      <c r="P29" s="11"/>
      <c r="Q29" s="11"/>
      <c r="R29" s="11">
        <f t="shared" si="9"/>
        <v>0.13863175003396466</v>
      </c>
      <c r="S29" s="11">
        <f t="shared" si="10"/>
        <v>3.2943334306341728E-3</v>
      </c>
      <c r="T29" s="11">
        <v>466130.30499999999</v>
      </c>
      <c r="U29" s="11">
        <v>1.2451867568566899</v>
      </c>
      <c r="V29" s="11">
        <v>97.102772878033605</v>
      </c>
      <c r="W29" s="15">
        <v>779191.96100000001</v>
      </c>
      <c r="X29" s="15">
        <v>0.89397514775588605</v>
      </c>
      <c r="Y29" s="15">
        <v>96.747609554161897</v>
      </c>
      <c r="Z29" s="13"/>
      <c r="AA29" s="13">
        <f t="shared" si="5"/>
        <v>96.925191216097744</v>
      </c>
      <c r="AB29" s="13">
        <f t="shared" si="6"/>
        <v>0.2511383947384383</v>
      </c>
      <c r="AC29" s="13"/>
      <c r="AD29" s="13">
        <v>99.551221544973686</v>
      </c>
      <c r="AE29" s="13">
        <v>0.17089313483909449</v>
      </c>
      <c r="AF29" s="13"/>
      <c r="AG29" s="13">
        <f t="shared" si="8"/>
        <v>1.0270933726921532</v>
      </c>
      <c r="AH29" s="13">
        <f t="shared" si="7"/>
        <v>3.1923272921053165E-3</v>
      </c>
    </row>
    <row r="30" spans="1:34" x14ac:dyDescent="0.25">
      <c r="A30" s="5"/>
      <c r="B30" s="5" t="b">
        <v>0</v>
      </c>
      <c r="C30" s="5" t="s">
        <v>12</v>
      </c>
      <c r="D30" s="3">
        <v>43406.61</v>
      </c>
      <c r="E30" s="1" t="s">
        <v>33</v>
      </c>
      <c r="F30" s="2" t="s">
        <v>178</v>
      </c>
      <c r="G30" s="5" t="s">
        <v>70</v>
      </c>
      <c r="H30" s="11">
        <v>13398.370999999999</v>
      </c>
      <c r="I30" s="11">
        <v>2.5524652928579399</v>
      </c>
      <c r="J30" s="11">
        <f t="shared" si="0"/>
        <v>341.9887695833433</v>
      </c>
      <c r="K30" s="11">
        <f t="shared" si="1"/>
        <v>10499.82</v>
      </c>
      <c r="L30" s="11">
        <f t="shared" si="2"/>
        <v>388.9498402936548</v>
      </c>
      <c r="M30" s="11">
        <f t="shared" si="3"/>
        <v>10598.109944028141</v>
      </c>
      <c r="N30" s="11">
        <f t="shared" si="4"/>
        <v>396.26841463600829</v>
      </c>
      <c r="O30" s="11">
        <v>7.1573198462546506E-2</v>
      </c>
      <c r="P30" s="11"/>
      <c r="Q30" s="11"/>
      <c r="R30" s="11">
        <f t="shared" si="9"/>
        <v>7.8467318782415307E-2</v>
      </c>
      <c r="S30" s="11">
        <f t="shared" si="10"/>
        <v>2.9339579750667141E-3</v>
      </c>
      <c r="T30" s="11">
        <v>466506.79599999997</v>
      </c>
      <c r="U30" s="11">
        <v>0.96615279858515402</v>
      </c>
      <c r="V30" s="11">
        <v>97.181202277863306</v>
      </c>
      <c r="W30" s="15">
        <v>777413.54599999997</v>
      </c>
      <c r="X30" s="15">
        <v>0.70283134028610805</v>
      </c>
      <c r="Y30" s="15">
        <v>96.526794390945298</v>
      </c>
      <c r="Z30" s="13"/>
      <c r="AA30" s="13">
        <f t="shared" si="5"/>
        <v>96.853998334404309</v>
      </c>
      <c r="AB30" s="13">
        <f t="shared" si="6"/>
        <v>0.46273625450168304</v>
      </c>
      <c r="AC30" s="13"/>
      <c r="AD30" s="13">
        <v>97.760659027177169</v>
      </c>
      <c r="AE30" s="13">
        <v>0.16940187266092196</v>
      </c>
      <c r="AF30" s="13"/>
      <c r="AG30" s="13">
        <f t="shared" si="8"/>
        <v>1.0093611075264282</v>
      </c>
      <c r="AH30" s="13">
        <f t="shared" si="7"/>
        <v>5.1297779198122362E-3</v>
      </c>
    </row>
    <row r="31" spans="1:34" x14ac:dyDescent="0.25">
      <c r="A31" s="5"/>
      <c r="B31" s="5" t="b">
        <v>0</v>
      </c>
      <c r="C31" s="5" t="s">
        <v>218</v>
      </c>
      <c r="D31" s="3">
        <v>43406.614421296297</v>
      </c>
      <c r="E31" s="1" t="s">
        <v>33</v>
      </c>
      <c r="F31" s="2" t="s">
        <v>178</v>
      </c>
      <c r="G31" s="5" t="s">
        <v>213</v>
      </c>
      <c r="H31" s="11">
        <v>30570.5</v>
      </c>
      <c r="I31" s="11">
        <v>1.95252225833521</v>
      </c>
      <c r="J31" s="11">
        <f t="shared" si="0"/>
        <v>596.89581698436541</v>
      </c>
      <c r="K31" s="11">
        <f t="shared" si="1"/>
        <v>27671.949000000001</v>
      </c>
      <c r="L31" s="11">
        <f t="shared" si="2"/>
        <v>624.98822075041028</v>
      </c>
      <c r="M31" s="11">
        <f t="shared" si="3"/>
        <v>28520.284517170399</v>
      </c>
      <c r="N31" s="11">
        <f t="shared" si="4"/>
        <v>654.32742559848009</v>
      </c>
      <c r="O31" s="11">
        <v>0.18862893817441301</v>
      </c>
      <c r="P31" s="11"/>
      <c r="Q31" s="11"/>
      <c r="R31" s="11">
        <f t="shared" si="9"/>
        <v>0.21116126071470118</v>
      </c>
      <c r="S31" s="11">
        <f t="shared" si="10"/>
        <v>4.8446928001892632E-3</v>
      </c>
      <c r="T31" s="11">
        <v>466277.67</v>
      </c>
      <c r="U31" s="11">
        <v>1.10485153150483</v>
      </c>
      <c r="V31" s="11">
        <v>97.133471483062394</v>
      </c>
      <c r="W31" s="15">
        <v>778272.01199999999</v>
      </c>
      <c r="X31" s="15">
        <v>0.57740050484920002</v>
      </c>
      <c r="Y31" s="15">
        <v>96.633384984201598</v>
      </c>
      <c r="Z31" s="13"/>
      <c r="AA31" s="13">
        <f t="shared" si="5"/>
        <v>96.883428233632003</v>
      </c>
      <c r="AB31" s="13">
        <f t="shared" si="6"/>
        <v>0.3536145545243074</v>
      </c>
      <c r="AC31" s="13"/>
      <c r="AD31" s="13">
        <v>99.853571507451264</v>
      </c>
      <c r="AE31" s="13">
        <v>0.17084747983118981</v>
      </c>
      <c r="AF31" s="13"/>
      <c r="AG31" s="13">
        <f t="shared" si="8"/>
        <v>1.030656876289068</v>
      </c>
      <c r="AH31" s="13">
        <f t="shared" si="7"/>
        <v>4.1546087755231914E-3</v>
      </c>
    </row>
    <row r="32" spans="1:34" x14ac:dyDescent="0.25">
      <c r="A32" s="5"/>
      <c r="B32" s="5" t="b">
        <v>0</v>
      </c>
      <c r="C32" s="5" t="s">
        <v>46</v>
      </c>
      <c r="D32" s="3">
        <v>43406.618842592601</v>
      </c>
      <c r="E32" s="1" t="s">
        <v>33</v>
      </c>
      <c r="F32" s="2" t="s">
        <v>178</v>
      </c>
      <c r="G32" s="5" t="s">
        <v>76</v>
      </c>
      <c r="H32" s="11">
        <v>38700.800999999999</v>
      </c>
      <c r="I32" s="11">
        <v>1.97894445846189</v>
      </c>
      <c r="J32" s="11">
        <f t="shared" si="0"/>
        <v>765.86735676986382</v>
      </c>
      <c r="K32" s="11">
        <f t="shared" si="1"/>
        <v>35802.25</v>
      </c>
      <c r="L32" s="11">
        <f t="shared" si="2"/>
        <v>787.95841762683676</v>
      </c>
      <c r="M32" s="11">
        <f t="shared" si="3"/>
        <v>36751.85676354645</v>
      </c>
      <c r="N32" s="11">
        <f t="shared" si="4"/>
        <v>833.14375453047489</v>
      </c>
      <c r="O32" s="11">
        <v>0.24405004511084</v>
      </c>
      <c r="P32" s="11"/>
      <c r="Q32" s="11"/>
      <c r="R32" s="11">
        <f t="shared" si="9"/>
        <v>0.27210697716302235</v>
      </c>
      <c r="S32" s="11">
        <f t="shared" si="10"/>
        <v>6.1686669513927811E-3</v>
      </c>
      <c r="T32" s="11">
        <v>467185.25099999999</v>
      </c>
      <c r="U32" s="11">
        <v>0.81452459611821404</v>
      </c>
      <c r="V32" s="11">
        <v>97.322535851472097</v>
      </c>
      <c r="W32" s="15">
        <v>778127.29200000002</v>
      </c>
      <c r="X32" s="15">
        <v>0.91028887799290503</v>
      </c>
      <c r="Y32" s="15">
        <v>96.615415966609703</v>
      </c>
      <c r="Z32" s="13"/>
      <c r="AA32" s="13">
        <f t="shared" si="5"/>
        <v>96.968975909040893</v>
      </c>
      <c r="AB32" s="13">
        <f t="shared" si="6"/>
        <v>0.50000926569804927</v>
      </c>
      <c r="AC32" s="13"/>
      <c r="AD32" s="13">
        <v>99.540948211826276</v>
      </c>
      <c r="AE32" s="13">
        <v>0.17053696734888069</v>
      </c>
      <c r="AF32" s="13"/>
      <c r="AG32" s="13">
        <f t="shared" si="8"/>
        <v>1.0265236616007778</v>
      </c>
      <c r="AH32" s="13">
        <f t="shared" si="7"/>
        <v>5.577667741499405E-3</v>
      </c>
    </row>
    <row r="33" spans="1:34" x14ac:dyDescent="0.25">
      <c r="A33" s="5"/>
      <c r="B33" s="5" t="b">
        <v>0</v>
      </c>
      <c r="C33" s="5" t="s">
        <v>189</v>
      </c>
      <c r="D33" s="3">
        <v>43406.623240740701</v>
      </c>
      <c r="E33" s="1" t="s">
        <v>33</v>
      </c>
      <c r="F33" s="2" t="s">
        <v>178</v>
      </c>
      <c r="G33" s="5" t="s">
        <v>222</v>
      </c>
      <c r="H33" s="11">
        <v>468614.06599999999</v>
      </c>
      <c r="I33" s="11">
        <v>0.72319156340695101</v>
      </c>
      <c r="J33" s="11">
        <f t="shared" ref="J33:J61" si="11">H33*(I33/100)</f>
        <v>3388.9773902502811</v>
      </c>
      <c r="K33" s="11">
        <f t="shared" si="1"/>
        <v>465715.51500000001</v>
      </c>
      <c r="L33" s="11">
        <f t="shared" si="2"/>
        <v>3394.0379213218785</v>
      </c>
      <c r="M33" s="11">
        <f t="shared" si="3"/>
        <v>482450.93808744318</v>
      </c>
      <c r="N33" s="11">
        <f t="shared" si="4"/>
        <v>3706.738964591877</v>
      </c>
      <c r="O33" s="11">
        <v>3.1746019438601798</v>
      </c>
      <c r="P33" s="11"/>
      <c r="Q33" s="11"/>
      <c r="R33" s="11">
        <f t="shared" si="9"/>
        <v>3.5720172517283895</v>
      </c>
      <c r="S33" s="11">
        <f t="shared" si="10"/>
        <v>2.7450359177058407E-2</v>
      </c>
      <c r="T33" s="11">
        <v>462066.46100000001</v>
      </c>
      <c r="U33" s="11">
        <v>1.0971682846937401</v>
      </c>
      <c r="V33" s="11">
        <v>96.256205905856604</v>
      </c>
      <c r="W33" s="15">
        <v>773340.40700000001</v>
      </c>
      <c r="X33" s="15">
        <v>0.92320261557121697</v>
      </c>
      <c r="Y33" s="15">
        <v>96.021057061306905</v>
      </c>
      <c r="Z33" s="13"/>
      <c r="AA33" s="13">
        <f t="shared" si="5"/>
        <v>96.138631483581747</v>
      </c>
      <c r="AB33" s="13">
        <f t="shared" si="6"/>
        <v>0.16627534256927301</v>
      </c>
      <c r="AC33" s="13"/>
      <c r="AD33" s="13">
        <v>99.593360005833205</v>
      </c>
      <c r="AE33" s="13">
        <v>0.17040225566728448</v>
      </c>
      <c r="AF33" s="13"/>
      <c r="AG33" s="13">
        <f t="shared" si="8"/>
        <v>1.0359348626971192</v>
      </c>
      <c r="AH33" s="13">
        <f t="shared" si="7"/>
        <v>2.520272591085484E-3</v>
      </c>
    </row>
    <row r="34" spans="1:34" x14ac:dyDescent="0.25">
      <c r="A34" s="5"/>
      <c r="B34" s="5" t="b">
        <v>0</v>
      </c>
      <c r="C34" s="5" t="s">
        <v>31</v>
      </c>
      <c r="D34" s="3">
        <v>43406.627638888902</v>
      </c>
      <c r="E34" s="1" t="s">
        <v>33</v>
      </c>
      <c r="F34" s="2" t="s">
        <v>178</v>
      </c>
      <c r="G34" s="5" t="s">
        <v>214</v>
      </c>
      <c r="H34" s="11">
        <v>1164665.6100000001</v>
      </c>
      <c r="I34" s="11">
        <v>0.73821490739920503</v>
      </c>
      <c r="J34" s="11">
        <f t="shared" si="11"/>
        <v>8597.7351543718869</v>
      </c>
      <c r="K34" s="11">
        <f t="shared" si="1"/>
        <v>1161767.0590000001</v>
      </c>
      <c r="L34" s="11">
        <f t="shared" si="2"/>
        <v>8599.7311262890944</v>
      </c>
      <c r="M34" s="11">
        <f t="shared" si="3"/>
        <v>1203925.8380706408</v>
      </c>
      <c r="N34" s="11">
        <f t="shared" si="4"/>
        <v>11641.244826467328</v>
      </c>
      <c r="O34" s="11">
        <v>7.9193152150280604</v>
      </c>
      <c r="P34" s="11"/>
      <c r="Q34" s="11"/>
      <c r="R34" s="11">
        <f t="shared" si="9"/>
        <v>8.9137433962465256</v>
      </c>
      <c r="S34" s="11">
        <f t="shared" si="10"/>
        <v>8.6202567457243306E-2</v>
      </c>
      <c r="T34" s="11">
        <v>467001.75400000002</v>
      </c>
      <c r="U34" s="11">
        <v>0.836063268001494</v>
      </c>
      <c r="V34" s="11">
        <v>97.284310343875404</v>
      </c>
      <c r="W34" s="15">
        <v>776919.07499999995</v>
      </c>
      <c r="X34" s="15">
        <v>0.87067371866016796</v>
      </c>
      <c r="Y34" s="15">
        <v>96.465398881702001</v>
      </c>
      <c r="Z34" s="13"/>
      <c r="AA34" s="13">
        <f t="shared" si="5"/>
        <v>96.87485461278871</v>
      </c>
      <c r="AB34" s="13">
        <f t="shared" si="6"/>
        <v>0.57905784809420457</v>
      </c>
      <c r="AC34" s="13"/>
      <c r="AD34" s="13">
        <v>100.39029736999379</v>
      </c>
      <c r="AE34" s="13">
        <v>0.17313947980825578</v>
      </c>
      <c r="AF34" s="13"/>
      <c r="AG34" s="13">
        <f t="shared" si="8"/>
        <v>1.0362884958254275</v>
      </c>
      <c r="AH34" s="13">
        <f t="shared" si="7"/>
        <v>6.4469754809819129E-3</v>
      </c>
    </row>
    <row r="35" spans="1:34" x14ac:dyDescent="0.25">
      <c r="A35" s="5"/>
      <c r="B35" s="5" t="b">
        <v>0</v>
      </c>
      <c r="C35" s="5" t="s">
        <v>183</v>
      </c>
      <c r="D35" s="3">
        <v>43406.632060185198</v>
      </c>
      <c r="E35" s="1" t="s">
        <v>33</v>
      </c>
      <c r="F35" s="2" t="s">
        <v>178</v>
      </c>
      <c r="G35" s="5" t="s">
        <v>153</v>
      </c>
      <c r="H35" s="11">
        <v>748530.10900000005</v>
      </c>
      <c r="I35" s="11">
        <v>1.1503069725577699</v>
      </c>
      <c r="J35" s="11">
        <f t="shared" si="11"/>
        <v>8610.3940355212762</v>
      </c>
      <c r="K35" s="11">
        <f t="shared" si="1"/>
        <v>745631.55800000008</v>
      </c>
      <c r="L35" s="11">
        <f t="shared" si="2"/>
        <v>8612.3870736680019</v>
      </c>
      <c r="M35" s="11">
        <f t="shared" si="3"/>
        <v>777044.43843753682</v>
      </c>
      <c r="N35" s="11">
        <f t="shared" si="4"/>
        <v>9251.8173195042109</v>
      </c>
      <c r="O35" s="11">
        <v>5.08268098697613</v>
      </c>
      <c r="P35" s="11"/>
      <c r="Q35" s="11"/>
      <c r="R35" s="11">
        <f t="shared" si="9"/>
        <v>5.7531573064438843</v>
      </c>
      <c r="S35" s="11">
        <f t="shared" si="10"/>
        <v>6.8505788531305775E-2</v>
      </c>
      <c r="T35" s="11">
        <v>462754.59</v>
      </c>
      <c r="U35" s="11">
        <v>1.19442521259292</v>
      </c>
      <c r="V35" s="11">
        <v>96.399554736175205</v>
      </c>
      <c r="W35" s="15">
        <v>773833.55</v>
      </c>
      <c r="X35" s="15">
        <v>0.98249068545238405</v>
      </c>
      <c r="Y35" s="15">
        <v>96.082287680725997</v>
      </c>
      <c r="Z35" s="13"/>
      <c r="AA35" s="13">
        <f t="shared" si="5"/>
        <v>96.240921208450601</v>
      </c>
      <c r="AB35" s="13">
        <f t="shared" si="6"/>
        <v>0.22434168635522281</v>
      </c>
      <c r="AC35" s="13"/>
      <c r="AD35" s="13">
        <v>100.29547673079003</v>
      </c>
      <c r="AE35" s="13">
        <v>0.17126639633170598</v>
      </c>
      <c r="AF35" s="13"/>
      <c r="AG35" s="13">
        <f t="shared" si="8"/>
        <v>1.0421292260239028</v>
      </c>
      <c r="AH35" s="13">
        <f t="shared" si="7"/>
        <v>3.0113243180828779E-3</v>
      </c>
    </row>
    <row r="36" spans="1:34" x14ac:dyDescent="0.25">
      <c r="A36" s="5"/>
      <c r="B36" s="5" t="b">
        <v>0</v>
      </c>
      <c r="C36" s="5" t="s">
        <v>175</v>
      </c>
      <c r="D36" s="3">
        <v>43406.636458333298</v>
      </c>
      <c r="E36" s="1" t="s">
        <v>33</v>
      </c>
      <c r="F36" s="2" t="s">
        <v>178</v>
      </c>
      <c r="G36" s="5" t="s">
        <v>228</v>
      </c>
      <c r="H36" s="11">
        <v>374763.45899999997</v>
      </c>
      <c r="I36" s="11">
        <v>0.687055864402211</v>
      </c>
      <c r="J36" s="11">
        <f t="shared" si="11"/>
        <v>2574.8343226960751</v>
      </c>
      <c r="K36" s="11">
        <f t="shared" si="1"/>
        <v>371864.908</v>
      </c>
      <c r="L36" s="11">
        <f t="shared" si="2"/>
        <v>2581.491322680959</v>
      </c>
      <c r="M36" s="11">
        <f t="shared" si="3"/>
        <v>384871.14680243266</v>
      </c>
      <c r="N36" s="11">
        <f t="shared" si="4"/>
        <v>3494.3186143737157</v>
      </c>
      <c r="O36" s="11">
        <v>2.5348587748685798</v>
      </c>
      <c r="P36" s="11"/>
      <c r="Q36" s="11"/>
      <c r="R36" s="11">
        <f t="shared" si="9"/>
        <v>2.849546487609079</v>
      </c>
      <c r="S36" s="11">
        <f t="shared" si="10"/>
        <v>2.5875656945069579E-2</v>
      </c>
      <c r="T36" s="11">
        <v>463566.57199999999</v>
      </c>
      <c r="U36" s="11">
        <v>0.45786750864146802</v>
      </c>
      <c r="V36" s="11">
        <v>96.5687042269534</v>
      </c>
      <c r="W36" s="15">
        <v>771621.64300000004</v>
      </c>
      <c r="X36" s="15">
        <v>0.46438478642908199</v>
      </c>
      <c r="Y36" s="15">
        <v>95.807648406301894</v>
      </c>
      <c r="Z36" s="13"/>
      <c r="AA36" s="13">
        <f t="shared" si="5"/>
        <v>96.188176316627647</v>
      </c>
      <c r="AB36" s="13">
        <f t="shared" si="6"/>
        <v>0.53814773164417318</v>
      </c>
      <c r="AC36" s="13"/>
      <c r="AD36" s="13">
        <v>99.552425978885523</v>
      </c>
      <c r="AE36" s="13">
        <v>0.17066922802413459</v>
      </c>
      <c r="AF36" s="13"/>
      <c r="AG36" s="13">
        <f t="shared" si="8"/>
        <v>1.0349757089809417</v>
      </c>
      <c r="AH36" s="13">
        <f t="shared" si="7"/>
        <v>6.0561691689243764E-3</v>
      </c>
    </row>
    <row r="37" spans="1:34" x14ac:dyDescent="0.25">
      <c r="A37" s="5"/>
      <c r="B37" s="5" t="b">
        <v>0</v>
      </c>
      <c r="C37" s="5" t="s">
        <v>126</v>
      </c>
      <c r="D37" s="3">
        <v>43406.640879629602</v>
      </c>
      <c r="E37" s="1" t="s">
        <v>33</v>
      </c>
      <c r="F37" s="2" t="s">
        <v>178</v>
      </c>
      <c r="G37" s="5" t="s">
        <v>156</v>
      </c>
      <c r="H37" s="11">
        <v>175107.136</v>
      </c>
      <c r="I37" s="11">
        <v>1.40792102550759</v>
      </c>
      <c r="J37" s="11">
        <f t="shared" si="11"/>
        <v>2465.3701849081704</v>
      </c>
      <c r="K37" s="11">
        <f t="shared" si="1"/>
        <v>172208.58499999999</v>
      </c>
      <c r="L37" s="11">
        <f t="shared" si="2"/>
        <v>2472.321946749144</v>
      </c>
      <c r="M37" s="11">
        <f t="shared" si="3"/>
        <v>177815.78300380686</v>
      </c>
      <c r="N37" s="11">
        <f t="shared" si="4"/>
        <v>2680.53312311219</v>
      </c>
      <c r="O37" s="11">
        <v>1.1738790980378</v>
      </c>
      <c r="P37" s="11"/>
      <c r="Q37" s="11"/>
      <c r="R37" s="11">
        <f t="shared" si="9"/>
        <v>1.316529815523062</v>
      </c>
      <c r="S37" s="11">
        <f t="shared" si="10"/>
        <v>1.984752772246795E-2</v>
      </c>
      <c r="T37" s="11">
        <v>460749.99099999998</v>
      </c>
      <c r="U37" s="11">
        <v>1.3067662591623701</v>
      </c>
      <c r="V37" s="11">
        <v>95.981963089975494</v>
      </c>
      <c r="W37" s="15">
        <v>768378.32400000002</v>
      </c>
      <c r="X37" s="15">
        <v>0.91016965624256496</v>
      </c>
      <c r="Y37" s="15">
        <v>95.404944867280705</v>
      </c>
      <c r="Z37" s="13"/>
      <c r="AA37" s="13">
        <f t="shared" si="5"/>
        <v>95.693453978628099</v>
      </c>
      <c r="AB37" s="13">
        <f t="shared" si="6"/>
        <v>0.4080134981356951</v>
      </c>
      <c r="AC37" s="13"/>
      <c r="AD37" s="13">
        <v>98.809280893565855</v>
      </c>
      <c r="AE37" s="13">
        <v>0.1699578559191921</v>
      </c>
      <c r="AF37" s="13"/>
      <c r="AG37" s="13">
        <f t="shared" si="8"/>
        <v>1.0325605021596738</v>
      </c>
      <c r="AH37" s="13">
        <f t="shared" si="7"/>
        <v>4.747332844598229E-3</v>
      </c>
    </row>
    <row r="38" spans="1:34" x14ac:dyDescent="0.25">
      <c r="A38" s="5"/>
      <c r="B38" s="5" t="b">
        <v>0</v>
      </c>
      <c r="C38" s="5" t="s">
        <v>147</v>
      </c>
      <c r="D38" s="3">
        <v>43406.645312499997</v>
      </c>
      <c r="E38" s="1" t="s">
        <v>33</v>
      </c>
      <c r="F38" s="2" t="s">
        <v>178</v>
      </c>
      <c r="G38" s="5" t="s">
        <v>207</v>
      </c>
      <c r="H38" s="11">
        <v>82812.797000000006</v>
      </c>
      <c r="I38" s="11">
        <v>1.7111310403691</v>
      </c>
      <c r="J38" s="11">
        <f t="shared" si="11"/>
        <v>1417.035474864851</v>
      </c>
      <c r="K38" s="11">
        <f t="shared" si="1"/>
        <v>79914.245999999999</v>
      </c>
      <c r="L38" s="11">
        <f t="shared" si="2"/>
        <v>1429.0959368666556</v>
      </c>
      <c r="M38" s="11">
        <f t="shared" si="3"/>
        <v>82674.585682625475</v>
      </c>
      <c r="N38" s="11">
        <f t="shared" si="4"/>
        <v>1488.1672264998333</v>
      </c>
      <c r="O38" s="11">
        <v>0.54474440408909497</v>
      </c>
      <c r="P38" s="11"/>
      <c r="Q38" s="11"/>
      <c r="R38" s="11">
        <f t="shared" si="9"/>
        <v>0.6121141509404836</v>
      </c>
      <c r="S38" s="11">
        <f t="shared" si="10"/>
        <v>1.1018679608837499E-2</v>
      </c>
      <c r="T38" s="11">
        <v>457585.72499999998</v>
      </c>
      <c r="U38" s="11">
        <v>0.76582983590429698</v>
      </c>
      <c r="V38" s="11">
        <v>95.322793326868805</v>
      </c>
      <c r="W38" s="15">
        <v>766512.875</v>
      </c>
      <c r="X38" s="15">
        <v>1.0138469696527299</v>
      </c>
      <c r="Y38" s="15">
        <v>95.173323212376005</v>
      </c>
      <c r="Z38" s="13"/>
      <c r="AA38" s="13">
        <f t="shared" si="5"/>
        <v>95.248058269622405</v>
      </c>
      <c r="AB38" s="13">
        <f t="shared" si="6"/>
        <v>0.10569133154258863</v>
      </c>
      <c r="AC38" s="13"/>
      <c r="AD38" s="13">
        <v>98.538047327826888</v>
      </c>
      <c r="AE38" s="13">
        <v>0.17017330993253402</v>
      </c>
      <c r="AF38" s="13"/>
      <c r="AG38" s="13">
        <f t="shared" si="8"/>
        <v>1.0345412716854698</v>
      </c>
      <c r="AH38" s="13">
        <f t="shared" si="7"/>
        <v>2.1236513900164383E-3</v>
      </c>
    </row>
    <row r="39" spans="1:34" x14ac:dyDescent="0.25">
      <c r="A39" s="5"/>
      <c r="B39" s="5" t="b">
        <v>0</v>
      </c>
      <c r="C39" s="5" t="s">
        <v>98</v>
      </c>
      <c r="D39" s="3">
        <v>43406.649722222202</v>
      </c>
      <c r="E39" s="1" t="s">
        <v>33</v>
      </c>
      <c r="F39" s="2" t="s">
        <v>178</v>
      </c>
      <c r="G39" s="5" t="s">
        <v>26</v>
      </c>
      <c r="H39" s="11">
        <v>40186.017</v>
      </c>
      <c r="I39" s="11">
        <v>2.6567303904597201</v>
      </c>
      <c r="J39" s="11">
        <f t="shared" si="11"/>
        <v>1067.6341263543095</v>
      </c>
      <c r="K39" s="11">
        <f t="shared" si="1"/>
        <v>37287.466</v>
      </c>
      <c r="L39" s="11">
        <f t="shared" si="2"/>
        <v>1083.5904611520259</v>
      </c>
      <c r="M39" s="11">
        <f t="shared" si="3"/>
        <v>38595.097633312536</v>
      </c>
      <c r="N39" s="11">
        <f t="shared" si="4"/>
        <v>1130.236243517068</v>
      </c>
      <c r="O39" s="11">
        <v>0.25417418624161697</v>
      </c>
      <c r="P39" s="11"/>
      <c r="Q39" s="11"/>
      <c r="R39" s="11">
        <f t="shared" si="9"/>
        <v>0.28575414346763411</v>
      </c>
      <c r="S39" s="11">
        <f t="shared" si="10"/>
        <v>8.3682800683638342E-3</v>
      </c>
      <c r="T39" s="11">
        <v>462783.783</v>
      </c>
      <c r="U39" s="11">
        <v>0.65418135457692905</v>
      </c>
      <c r="V39" s="11">
        <v>96.405636128477397</v>
      </c>
      <c r="W39" s="15">
        <v>772951.37</v>
      </c>
      <c r="X39" s="15">
        <v>0.91055430613032295</v>
      </c>
      <c r="Y39" s="15">
        <v>95.972752661798197</v>
      </c>
      <c r="Z39" s="13"/>
      <c r="AA39" s="13">
        <f t="shared" si="5"/>
        <v>96.189194395137804</v>
      </c>
      <c r="AB39" s="13">
        <f t="shared" si="6"/>
        <v>0.30609483475240357</v>
      </c>
      <c r="AC39" s="13"/>
      <c r="AD39" s="13">
        <v>99.562446773669805</v>
      </c>
      <c r="AE39" s="13">
        <v>0.17079927559300009</v>
      </c>
      <c r="AF39" s="13"/>
      <c r="AG39" s="13">
        <f t="shared" si="8"/>
        <v>1.0350689326357692</v>
      </c>
      <c r="AH39" s="13">
        <f t="shared" si="7"/>
        <v>3.7419478649944366E-3</v>
      </c>
    </row>
    <row r="40" spans="1:34" x14ac:dyDescent="0.25">
      <c r="A40" s="5"/>
      <c r="B40" s="5" t="b">
        <v>0</v>
      </c>
      <c r="C40" s="5" t="s">
        <v>217</v>
      </c>
      <c r="D40" s="3">
        <v>43406.6541319444</v>
      </c>
      <c r="E40" s="1" t="s">
        <v>33</v>
      </c>
      <c r="F40" s="2" t="s">
        <v>178</v>
      </c>
      <c r="G40" s="5" t="s">
        <v>148</v>
      </c>
      <c r="H40" s="11">
        <v>40011.997000000003</v>
      </c>
      <c r="I40" s="11">
        <v>2.2479765822814399</v>
      </c>
      <c r="J40" s="11">
        <f t="shared" si="11"/>
        <v>899.46032266315228</v>
      </c>
      <c r="K40" s="11">
        <f t="shared" si="1"/>
        <v>37113.446000000004</v>
      </c>
      <c r="L40" s="11">
        <f t="shared" si="2"/>
        <v>918.34336268556569</v>
      </c>
      <c r="M40" s="11">
        <f t="shared" si="3"/>
        <v>38290.506535046959</v>
      </c>
      <c r="N40" s="11">
        <f t="shared" si="4"/>
        <v>954.28582738156683</v>
      </c>
      <c r="O40" s="11">
        <v>0.252987959430448</v>
      </c>
      <c r="P40" s="11"/>
      <c r="Q40" s="11"/>
      <c r="R40" s="11">
        <f t="shared" si="9"/>
        <v>0.28349898222358999</v>
      </c>
      <c r="S40" s="11">
        <f t="shared" si="10"/>
        <v>7.0655822672388915E-3</v>
      </c>
      <c r="T40" s="11">
        <v>466325.59499999997</v>
      </c>
      <c r="U40" s="11">
        <v>0.92391139873502703</v>
      </c>
      <c r="V40" s="11">
        <v>97.143455065636402</v>
      </c>
      <c r="W40" s="15">
        <v>779697.22900000005</v>
      </c>
      <c r="X40" s="15">
        <v>0.76412253808269703</v>
      </c>
      <c r="Y40" s="15">
        <v>96.810345662375198</v>
      </c>
      <c r="Z40" s="13"/>
      <c r="AA40" s="13">
        <f t="shared" si="5"/>
        <v>96.9769003640058</v>
      </c>
      <c r="AB40" s="13">
        <f t="shared" si="6"/>
        <v>0.23554391792300181</v>
      </c>
      <c r="AC40" s="13"/>
      <c r="AD40" s="13">
        <v>100.05254260508607</v>
      </c>
      <c r="AE40" s="13">
        <v>0.17164004866770657</v>
      </c>
      <c r="AF40" s="13"/>
      <c r="AG40" s="13">
        <f t="shared" si="8"/>
        <v>1.0317152046470424</v>
      </c>
      <c r="AH40" s="13">
        <f t="shared" si="7"/>
        <v>3.0679137809175353E-3</v>
      </c>
    </row>
    <row r="41" spans="1:34" x14ac:dyDescent="0.25">
      <c r="A41" s="5"/>
      <c r="B41" s="5" t="b">
        <v>0</v>
      </c>
      <c r="C41" s="5" t="s">
        <v>69</v>
      </c>
      <c r="D41" s="3">
        <v>43406.658553240697</v>
      </c>
      <c r="E41" s="1" t="s">
        <v>33</v>
      </c>
      <c r="F41" s="2" t="s">
        <v>178</v>
      </c>
      <c r="G41" s="5" t="s">
        <v>163</v>
      </c>
      <c r="H41" s="11">
        <v>30732.14</v>
      </c>
      <c r="I41" s="11">
        <v>2.2371812979261398</v>
      </c>
      <c r="J41" s="11">
        <f t="shared" si="11"/>
        <v>687.53368853247844</v>
      </c>
      <c r="K41" s="11">
        <f t="shared" si="1"/>
        <v>27833.589</v>
      </c>
      <c r="L41" s="11">
        <f t="shared" si="2"/>
        <v>712.05914965710929</v>
      </c>
      <c r="M41" s="11">
        <f t="shared" si="3"/>
        <v>29037.213484843414</v>
      </c>
      <c r="N41" s="11">
        <f t="shared" si="4"/>
        <v>745.78012756598957</v>
      </c>
      <c r="O41" s="11">
        <v>0.18973077532966801</v>
      </c>
      <c r="P41" s="11"/>
      <c r="Q41" s="11"/>
      <c r="R41" s="11">
        <f t="shared" si="9"/>
        <v>0.21498854976043516</v>
      </c>
      <c r="S41" s="11">
        <f t="shared" si="10"/>
        <v>5.5217883898718151E-3</v>
      </c>
      <c r="T41" s="11">
        <v>451147.36700000003</v>
      </c>
      <c r="U41" s="11">
        <v>0.801251151294888</v>
      </c>
      <c r="V41" s="11">
        <v>93.981575199930106</v>
      </c>
      <c r="W41" s="15">
        <v>755334.14800000004</v>
      </c>
      <c r="X41" s="15">
        <v>0.64183329432892799</v>
      </c>
      <c r="Y41" s="15">
        <v>93.7853274818752</v>
      </c>
      <c r="Z41" s="13"/>
      <c r="AA41" s="13">
        <f t="shared" si="5"/>
        <v>93.883451340902653</v>
      </c>
      <c r="AB41" s="13">
        <f t="shared" si="6"/>
        <v>0.13876809222900954</v>
      </c>
      <c r="AC41" s="13"/>
      <c r="AD41" s="13">
        <v>97.943309405039329</v>
      </c>
      <c r="AE41" s="13">
        <v>0.16926009585214952</v>
      </c>
      <c r="AF41" s="13"/>
      <c r="AG41" s="13">
        <f t="shared" si="8"/>
        <v>1.0432435962478075</v>
      </c>
      <c r="AH41" s="13">
        <f t="shared" si="7"/>
        <v>2.3723705724439095E-3</v>
      </c>
    </row>
    <row r="42" spans="1:34" x14ac:dyDescent="0.25">
      <c r="A42" s="5"/>
      <c r="B42" s="5" t="b">
        <v>0</v>
      </c>
      <c r="C42" s="5" t="s">
        <v>176</v>
      </c>
      <c r="D42" s="3">
        <v>43406.662974537001</v>
      </c>
      <c r="E42" s="1" t="s">
        <v>33</v>
      </c>
      <c r="F42" s="2" t="s">
        <v>178</v>
      </c>
      <c r="G42" s="5" t="s">
        <v>36</v>
      </c>
      <c r="H42" s="11">
        <v>48550.277000000002</v>
      </c>
      <c r="I42" s="11">
        <v>1.69838937365247</v>
      </c>
      <c r="J42" s="11">
        <f t="shared" si="11"/>
        <v>824.57274544683912</v>
      </c>
      <c r="K42" s="11">
        <f t="shared" si="1"/>
        <v>45651.726000000002</v>
      </c>
      <c r="L42" s="11">
        <f t="shared" si="2"/>
        <v>845.13068354963195</v>
      </c>
      <c r="M42" s="11">
        <f t="shared" si="3"/>
        <v>48294.177355043015</v>
      </c>
      <c r="N42" s="11">
        <f t="shared" si="4"/>
        <v>905.33804577567753</v>
      </c>
      <c r="O42" s="11">
        <v>0.311190100892757</v>
      </c>
      <c r="P42" s="11"/>
      <c r="Q42" s="11"/>
      <c r="R42" s="11">
        <f t="shared" si="9"/>
        <v>0.3575651347142319</v>
      </c>
      <c r="S42" s="11">
        <f t="shared" si="10"/>
        <v>6.7032780068440045E-3</v>
      </c>
      <c r="T42" s="11">
        <v>452530.84399999998</v>
      </c>
      <c r="U42" s="11">
        <v>0.88689645215970103</v>
      </c>
      <c r="V42" s="11">
        <v>94.269776699536493</v>
      </c>
      <c r="W42" s="15">
        <v>756660.12300000002</v>
      </c>
      <c r="X42" s="15">
        <v>0.96351292037310199</v>
      </c>
      <c r="Y42" s="15">
        <v>93.949965873952493</v>
      </c>
      <c r="Z42" s="13"/>
      <c r="AA42" s="13">
        <f t="shared" si="5"/>
        <v>94.109871286744493</v>
      </c>
      <c r="AB42" s="13">
        <f t="shared" si="6"/>
        <v>0.22614040346731443</v>
      </c>
      <c r="AC42" s="13"/>
      <c r="AD42" s="13">
        <v>99.557217503283638</v>
      </c>
      <c r="AE42" s="13">
        <v>0.17056484092299568</v>
      </c>
      <c r="AF42" s="13"/>
      <c r="AG42" s="13">
        <f t="shared" si="8"/>
        <v>1.0578828356904406</v>
      </c>
      <c r="AH42" s="13">
        <f t="shared" si="7"/>
        <v>3.1219722970667798E-3</v>
      </c>
    </row>
    <row r="43" spans="1:34" x14ac:dyDescent="0.25">
      <c r="A43" s="5"/>
      <c r="B43" s="5" t="b">
        <v>0</v>
      </c>
      <c r="C43" s="5" t="s">
        <v>204</v>
      </c>
      <c r="D43" s="3">
        <v>43406.667395833298</v>
      </c>
      <c r="E43" s="1" t="s">
        <v>33</v>
      </c>
      <c r="F43" s="2" t="s">
        <v>178</v>
      </c>
      <c r="G43" s="5" t="s">
        <v>84</v>
      </c>
      <c r="H43" s="11">
        <v>517640.17</v>
      </c>
      <c r="I43" s="11">
        <v>0.86102266017899398</v>
      </c>
      <c r="J43" s="11">
        <f t="shared" si="11"/>
        <v>4456.9991618890663</v>
      </c>
      <c r="K43" s="11">
        <f t="shared" si="1"/>
        <v>514741.61900000001</v>
      </c>
      <c r="L43" s="11">
        <f t="shared" si="2"/>
        <v>4460.848258887896</v>
      </c>
      <c r="M43" s="11">
        <f t="shared" si="3"/>
        <v>525716.15500504011</v>
      </c>
      <c r="N43" s="11">
        <f t="shared" si="4"/>
        <v>4789.6876288217618</v>
      </c>
      <c r="O43" s="11">
        <v>3.5087938701443901</v>
      </c>
      <c r="P43" s="11"/>
      <c r="Q43" s="11"/>
      <c r="R43" s="11">
        <f t="shared" si="9"/>
        <v>3.8923484792767882</v>
      </c>
      <c r="S43" s="11">
        <f t="shared" si="10"/>
        <v>3.5467910149901048E-2</v>
      </c>
      <c r="T43" s="11">
        <v>449489.48800000001</v>
      </c>
      <c r="U43" s="11">
        <v>0.88063806547843604</v>
      </c>
      <c r="V43" s="11">
        <v>93.636211154148398</v>
      </c>
      <c r="W43" s="15">
        <v>751798.20200000005</v>
      </c>
      <c r="X43" s="15">
        <v>0.38738284549419599</v>
      </c>
      <c r="Y43" s="15">
        <v>93.346290196924798</v>
      </c>
      <c r="Z43" s="13"/>
      <c r="AA43" s="13">
        <f t="shared" si="5"/>
        <v>93.491250675536605</v>
      </c>
      <c r="AB43" s="13">
        <f t="shared" si="6"/>
        <v>0.20500507486090278</v>
      </c>
      <c r="AC43" s="13"/>
      <c r="AD43" s="13">
        <v>95.484528582009716</v>
      </c>
      <c r="AE43" s="13">
        <v>0.16799150922587539</v>
      </c>
      <c r="AF43" s="13"/>
      <c r="AG43" s="13">
        <f t="shared" si="8"/>
        <v>1.0213204753607461</v>
      </c>
      <c r="AH43" s="13">
        <f t="shared" si="7"/>
        <v>2.8712722317070219E-3</v>
      </c>
    </row>
    <row r="44" spans="1:34" x14ac:dyDescent="0.25">
      <c r="A44" s="5"/>
      <c r="B44" s="5" t="b">
        <v>0</v>
      </c>
      <c r="C44" s="5" t="s">
        <v>105</v>
      </c>
      <c r="D44" s="3">
        <v>43406.671817129602</v>
      </c>
      <c r="E44" s="1" t="s">
        <v>33</v>
      </c>
      <c r="F44" s="2" t="s">
        <v>178</v>
      </c>
      <c r="G44" s="5" t="s">
        <v>198</v>
      </c>
      <c r="H44" s="11">
        <v>1109277.422</v>
      </c>
      <c r="I44" s="11">
        <v>1.0174497207966999</v>
      </c>
      <c r="J44" s="11">
        <f t="shared" si="11"/>
        <v>11286.340032999831</v>
      </c>
      <c r="K44" s="11">
        <f t="shared" si="1"/>
        <v>1106378.871</v>
      </c>
      <c r="L44" s="11">
        <f t="shared" si="2"/>
        <v>11287.860603331261</v>
      </c>
      <c r="M44" s="11">
        <f t="shared" si="3"/>
        <v>1169260.9487537672</v>
      </c>
      <c r="N44" s="11">
        <f t="shared" si="4"/>
        <v>12912.839104482297</v>
      </c>
      <c r="O44" s="11">
        <v>7.5417554309360604</v>
      </c>
      <c r="P44" s="11"/>
      <c r="Q44" s="11"/>
      <c r="R44" s="11">
        <f t="shared" si="9"/>
        <v>8.6570881119600127</v>
      </c>
      <c r="S44" s="11">
        <f t="shared" si="10"/>
        <v>9.5615527727622093E-2</v>
      </c>
      <c r="T44" s="11">
        <v>460404.76299999998</v>
      </c>
      <c r="U44" s="11">
        <v>0.93473922428804601</v>
      </c>
      <c r="V44" s="11">
        <v>95.910046298221005</v>
      </c>
      <c r="W44" s="15">
        <v>768237.37100000004</v>
      </c>
      <c r="X44" s="15">
        <v>0.83490696283483101</v>
      </c>
      <c r="Y44" s="15">
        <v>95.387443575568199</v>
      </c>
      <c r="Z44" s="13"/>
      <c r="AA44" s="13">
        <f t="shared" si="5"/>
        <v>95.648744936894602</v>
      </c>
      <c r="AB44" s="13">
        <f t="shared" si="6"/>
        <v>0.36953592905435173</v>
      </c>
      <c r="AC44" s="13"/>
      <c r="AD44" s="13">
        <v>101.0850308004666</v>
      </c>
      <c r="AE44" s="13">
        <v>0.17341131166269702</v>
      </c>
      <c r="AF44" s="13"/>
      <c r="AG44" s="13">
        <f t="shared" si="8"/>
        <v>1.0568359351412153</v>
      </c>
      <c r="AH44" s="13">
        <f t="shared" si="7"/>
        <v>4.4674704349108975E-3</v>
      </c>
    </row>
    <row r="45" spans="1:34" x14ac:dyDescent="0.25">
      <c r="A45" s="5"/>
      <c r="B45" s="5" t="b">
        <v>0</v>
      </c>
      <c r="C45" s="5" t="s">
        <v>192</v>
      </c>
      <c r="D45" s="3">
        <v>43406.676238425898</v>
      </c>
      <c r="E45" s="1" t="s">
        <v>33</v>
      </c>
      <c r="F45" s="2" t="s">
        <v>178</v>
      </c>
      <c r="G45" s="5" t="s">
        <v>141</v>
      </c>
      <c r="H45" s="11">
        <v>685616.42700000003</v>
      </c>
      <c r="I45" s="11">
        <v>0.80721287734564795</v>
      </c>
      <c r="J45" s="11">
        <f t="shared" si="11"/>
        <v>5534.3840879411237</v>
      </c>
      <c r="K45" s="11">
        <f t="shared" si="1"/>
        <v>682717.87600000005</v>
      </c>
      <c r="L45" s="11">
        <f t="shared" si="2"/>
        <v>5537.4843469394327</v>
      </c>
      <c r="M45" s="11">
        <f t="shared" si="3"/>
        <v>712900.05819974164</v>
      </c>
      <c r="N45" s="11">
        <f t="shared" si="4"/>
        <v>6290.6140579759858</v>
      </c>
      <c r="O45" s="11">
        <v>4.6538228305700704</v>
      </c>
      <c r="P45" s="11"/>
      <c r="Q45" s="11"/>
      <c r="R45" s="11">
        <f t="shared" si="9"/>
        <v>5.2782388956327493</v>
      </c>
      <c r="S45" s="11">
        <f t="shared" si="10"/>
        <v>4.6582837868483808E-2</v>
      </c>
      <c r="T45" s="11">
        <v>452476.47100000002</v>
      </c>
      <c r="U45" s="11">
        <v>1.0061767677859701</v>
      </c>
      <c r="V45" s="11">
        <v>94.258449890245103</v>
      </c>
      <c r="W45" s="15">
        <v>755908.55</v>
      </c>
      <c r="X45" s="15">
        <v>1.0777666806678701</v>
      </c>
      <c r="Y45" s="15">
        <v>93.856647545742206</v>
      </c>
      <c r="Z45" s="13"/>
      <c r="AA45" s="13">
        <f t="shared" si="5"/>
        <v>94.057548717993654</v>
      </c>
      <c r="AB45" s="13">
        <f t="shared" si="6"/>
        <v>0.28411716249465196</v>
      </c>
      <c r="AC45" s="13"/>
      <c r="AD45" s="13">
        <v>98.21572616209437</v>
      </c>
      <c r="AE45" s="13">
        <v>0.16871239617993722</v>
      </c>
      <c r="AF45" s="13"/>
      <c r="AG45" s="13">
        <f t="shared" si="8"/>
        <v>1.0442088646873831</v>
      </c>
      <c r="AH45" s="13">
        <f t="shared" si="7"/>
        <v>3.6285643805475378E-3</v>
      </c>
    </row>
    <row r="46" spans="1:34" x14ac:dyDescent="0.25">
      <c r="A46" s="5"/>
      <c r="B46" s="5" t="b">
        <v>0</v>
      </c>
      <c r="C46" s="5" t="s">
        <v>63</v>
      </c>
      <c r="D46" s="3">
        <v>43406.680671296301</v>
      </c>
      <c r="E46" s="1" t="s">
        <v>33</v>
      </c>
      <c r="F46" s="2" t="s">
        <v>178</v>
      </c>
      <c r="G46" s="5" t="s">
        <v>3</v>
      </c>
      <c r="H46" s="11">
        <v>386582.02100000001</v>
      </c>
      <c r="I46" s="11">
        <v>0.78370254080551105</v>
      </c>
      <c r="J46" s="11">
        <f t="shared" si="11"/>
        <v>3029.653120874294</v>
      </c>
      <c r="K46" s="11">
        <f t="shared" si="1"/>
        <v>383683.47000000003</v>
      </c>
      <c r="L46" s="11">
        <f t="shared" si="2"/>
        <v>3035.3127833168496</v>
      </c>
      <c r="M46" s="11">
        <f t="shared" si="3"/>
        <v>402395.55569191987</v>
      </c>
      <c r="N46" s="11">
        <f t="shared" si="4"/>
        <v>3266.7230867109361</v>
      </c>
      <c r="O46" s="11">
        <v>2.61542132580449</v>
      </c>
      <c r="P46" s="11"/>
      <c r="Q46" s="11"/>
      <c r="R46" s="11">
        <f t="shared" si="9"/>
        <v>2.9792954132257292</v>
      </c>
      <c r="S46" s="11">
        <f t="shared" si="10"/>
        <v>2.4191253723048853E-2</v>
      </c>
      <c r="T46" s="11">
        <v>449639.28</v>
      </c>
      <c r="U46" s="11">
        <v>1.1654958758737599</v>
      </c>
      <c r="V46" s="11">
        <v>93.667415344047498</v>
      </c>
      <c r="W46" s="15">
        <v>755037.68700000003</v>
      </c>
      <c r="X46" s="15">
        <v>0.70421112672382702</v>
      </c>
      <c r="Y46" s="15">
        <v>93.748517691076998</v>
      </c>
      <c r="Z46" s="13"/>
      <c r="AA46" s="13">
        <f t="shared" si="5"/>
        <v>93.707966517562255</v>
      </c>
      <c r="AB46" s="13">
        <f t="shared" si="6"/>
        <v>5.7348019554703963E-2</v>
      </c>
      <c r="AC46" s="13"/>
      <c r="AD46" s="13">
        <v>98.278065665936253</v>
      </c>
      <c r="AE46" s="13">
        <v>0.16870755469448995</v>
      </c>
      <c r="AF46" s="13"/>
      <c r="AG46" s="13">
        <f t="shared" si="8"/>
        <v>1.0487695904437058</v>
      </c>
      <c r="AH46" s="13">
        <f t="shared" si="7"/>
        <v>1.9113413264024743E-3</v>
      </c>
    </row>
    <row r="47" spans="1:34" x14ac:dyDescent="0.25">
      <c r="A47" s="5"/>
      <c r="B47" s="5" t="b">
        <v>0</v>
      </c>
      <c r="C47" s="5" t="s">
        <v>88</v>
      </c>
      <c r="D47" s="3">
        <v>43406.685092592597</v>
      </c>
      <c r="E47" s="1" t="s">
        <v>33</v>
      </c>
      <c r="F47" s="2" t="s">
        <v>178</v>
      </c>
      <c r="G47" s="5" t="s">
        <v>42</v>
      </c>
      <c r="H47" s="11">
        <v>164049.20199999999</v>
      </c>
      <c r="I47" s="11">
        <v>1.88635903540575</v>
      </c>
      <c r="J47" s="11">
        <f t="shared" si="11"/>
        <v>3094.5569444380303</v>
      </c>
      <c r="K47" s="11">
        <f t="shared" si="1"/>
        <v>161150.65099999998</v>
      </c>
      <c r="L47" s="11">
        <f t="shared" si="2"/>
        <v>3100.098118142871</v>
      </c>
      <c r="M47" s="11">
        <f t="shared" si="3"/>
        <v>167445.94416083465</v>
      </c>
      <c r="N47" s="11">
        <f t="shared" si="4"/>
        <v>3254.0600482118216</v>
      </c>
      <c r="O47" s="11">
        <v>1.09850145301458</v>
      </c>
      <c r="P47" s="11"/>
      <c r="Q47" s="11"/>
      <c r="R47" s="11">
        <f t="shared" si="9"/>
        <v>1.2397525925548973</v>
      </c>
      <c r="S47" s="11">
        <f t="shared" si="10"/>
        <v>2.4093556208361448E-2</v>
      </c>
      <c r="T47" s="11">
        <v>453057.14500000002</v>
      </c>
      <c r="U47" s="11">
        <v>0.95112197690719502</v>
      </c>
      <c r="V47" s="11">
        <v>94.379414038967795</v>
      </c>
      <c r="W47" s="15">
        <v>757815.31499999994</v>
      </c>
      <c r="X47" s="15">
        <v>1.41370940179647</v>
      </c>
      <c r="Y47" s="15">
        <v>94.0933991614734</v>
      </c>
      <c r="Z47" s="13"/>
      <c r="AA47" s="13">
        <f t="shared" si="5"/>
        <v>94.23640660022059</v>
      </c>
      <c r="AB47" s="13">
        <f t="shared" si="6"/>
        <v>0.20224305939652645</v>
      </c>
      <c r="AC47" s="13"/>
      <c r="AD47" s="13">
        <v>97.917718480071471</v>
      </c>
      <c r="AE47" s="13">
        <v>0.16910199644546642</v>
      </c>
      <c r="AF47" s="13"/>
      <c r="AG47" s="13">
        <f t="shared" si="8"/>
        <v>1.0390646461666151</v>
      </c>
      <c r="AH47" s="13">
        <f t="shared" si="7"/>
        <v>2.8623000774141904E-3</v>
      </c>
    </row>
    <row r="48" spans="1:34" x14ac:dyDescent="0.25">
      <c r="A48" s="5"/>
      <c r="B48" s="5" t="b">
        <v>0</v>
      </c>
      <c r="C48" s="5" t="s">
        <v>97</v>
      </c>
      <c r="D48" s="3">
        <v>43406.689525463</v>
      </c>
      <c r="E48" s="1" t="s">
        <v>33</v>
      </c>
      <c r="F48" s="2" t="s">
        <v>178</v>
      </c>
      <c r="G48" s="5" t="s">
        <v>137</v>
      </c>
      <c r="H48" s="11">
        <v>77449.380999999994</v>
      </c>
      <c r="I48" s="11">
        <v>1.88198753134868</v>
      </c>
      <c r="J48" s="11">
        <f t="shared" si="11"/>
        <v>1457.5876935267333</v>
      </c>
      <c r="K48" s="11">
        <f t="shared" si="1"/>
        <v>74550.829999999987</v>
      </c>
      <c r="L48" s="11">
        <f t="shared" si="2"/>
        <v>1469.3153317324068</v>
      </c>
      <c r="M48" s="11">
        <f t="shared" si="3"/>
        <v>77413.554767382419</v>
      </c>
      <c r="N48" s="11">
        <f t="shared" si="4"/>
        <v>1572.9431049212865</v>
      </c>
      <c r="O48" s="11">
        <v>0.50818407850206604</v>
      </c>
      <c r="P48" s="11"/>
      <c r="Q48" s="11"/>
      <c r="R48" s="11">
        <f t="shared" si="9"/>
        <v>0.57316201776478126</v>
      </c>
      <c r="S48" s="11">
        <f t="shared" si="10"/>
        <v>1.1646276144020279E-2</v>
      </c>
      <c r="T48" s="11">
        <v>450538.93</v>
      </c>
      <c r="U48" s="11">
        <v>0.79821784310544297</v>
      </c>
      <c r="V48" s="11">
        <v>93.854827551927301</v>
      </c>
      <c r="W48" s="15">
        <v>750963.19999999995</v>
      </c>
      <c r="X48" s="15">
        <v>0.75330217704472402</v>
      </c>
      <c r="Y48" s="15">
        <v>93.242612988333903</v>
      </c>
      <c r="Z48" s="13"/>
      <c r="AA48" s="13">
        <f t="shared" si="5"/>
        <v>93.548720270130602</v>
      </c>
      <c r="AB48" s="13">
        <f t="shared" si="6"/>
        <v>0.43290106945805423</v>
      </c>
      <c r="AC48" s="13"/>
      <c r="AD48" s="13">
        <v>97.140957116779177</v>
      </c>
      <c r="AE48" s="13">
        <v>0.16810022683811421</v>
      </c>
      <c r="AF48" s="13"/>
      <c r="AG48" s="13">
        <f t="shared" si="8"/>
        <v>1.0383996364276888</v>
      </c>
      <c r="AH48" s="13">
        <f t="shared" si="7"/>
        <v>5.1302344080113313E-3</v>
      </c>
    </row>
    <row r="49" spans="1:34" x14ac:dyDescent="0.25">
      <c r="A49" s="5"/>
      <c r="B49" s="5" t="b">
        <v>0</v>
      </c>
      <c r="C49" s="5" t="s">
        <v>229</v>
      </c>
      <c r="D49" s="3">
        <v>43406.693958333301</v>
      </c>
      <c r="E49" s="1" t="s">
        <v>33</v>
      </c>
      <c r="F49" s="2" t="s">
        <v>178</v>
      </c>
      <c r="G49" s="5" t="s">
        <v>18</v>
      </c>
      <c r="H49" s="11">
        <v>38703.802000000003</v>
      </c>
      <c r="I49" s="11">
        <v>1.5044236003154099</v>
      </c>
      <c r="J49" s="11">
        <f t="shared" si="11"/>
        <v>582.26913150734765</v>
      </c>
      <c r="K49" s="11">
        <f t="shared" si="1"/>
        <v>35805.251000000004</v>
      </c>
      <c r="L49" s="11">
        <f t="shared" si="2"/>
        <v>611.0343699413736</v>
      </c>
      <c r="M49" s="11">
        <f t="shared" si="3"/>
        <v>37545.26245311994</v>
      </c>
      <c r="N49" s="11">
        <f t="shared" si="4"/>
        <v>685.07300101152634</v>
      </c>
      <c r="O49" s="11">
        <v>0.244070501763296</v>
      </c>
      <c r="P49" s="11"/>
      <c r="Q49" s="11"/>
      <c r="R49" s="11">
        <f t="shared" si="9"/>
        <v>0.27798127149440222</v>
      </c>
      <c r="S49" s="11">
        <f t="shared" si="10"/>
        <v>5.0724082958410327E-3</v>
      </c>
      <c r="T49" s="11">
        <v>450526.30300000001</v>
      </c>
      <c r="U49" s="11">
        <v>1.18542775257239</v>
      </c>
      <c r="V49" s="11">
        <v>93.852197135711094</v>
      </c>
      <c r="W49" s="15">
        <v>749249.44900000002</v>
      </c>
      <c r="X49" s="15">
        <v>0.96244918173904404</v>
      </c>
      <c r="Y49" s="15">
        <v>93.029826767582605</v>
      </c>
      <c r="Z49" s="13"/>
      <c r="AA49" s="13">
        <f t="shared" si="5"/>
        <v>93.441011951646857</v>
      </c>
      <c r="AB49" s="13">
        <f t="shared" si="6"/>
        <v>0.58150366395053199</v>
      </c>
      <c r="AC49" s="13"/>
      <c r="AD49" s="13">
        <v>97.981922193750236</v>
      </c>
      <c r="AE49" s="13">
        <v>0.16909919349198266</v>
      </c>
      <c r="AF49" s="13"/>
      <c r="AG49" s="13">
        <f t="shared" si="8"/>
        <v>1.048596543929267</v>
      </c>
      <c r="AH49" s="13">
        <f t="shared" si="7"/>
        <v>6.7719272162375214E-3</v>
      </c>
    </row>
    <row r="50" spans="1:34" x14ac:dyDescent="0.25">
      <c r="A50" s="5"/>
      <c r="B50" s="5" t="b">
        <v>0</v>
      </c>
      <c r="C50" s="5" t="s">
        <v>138</v>
      </c>
      <c r="D50" s="3">
        <v>43406.698379629597</v>
      </c>
      <c r="E50" s="1" t="s">
        <v>33</v>
      </c>
      <c r="F50" s="2" t="s">
        <v>178</v>
      </c>
      <c r="G50" s="5" t="s">
        <v>10</v>
      </c>
      <c r="H50" s="11">
        <v>23023.363000000001</v>
      </c>
      <c r="I50" s="11">
        <v>2.9690975800759598</v>
      </c>
      <c r="J50" s="11">
        <f t="shared" si="11"/>
        <v>683.58611368510401</v>
      </c>
      <c r="K50" s="11">
        <f t="shared" si="1"/>
        <v>20124.812000000002</v>
      </c>
      <c r="L50" s="11">
        <f t="shared" si="2"/>
        <v>708.24828596081647</v>
      </c>
      <c r="M50" s="11">
        <f t="shared" si="3"/>
        <v>21329.963328911712</v>
      </c>
      <c r="N50" s="11">
        <f t="shared" si="4"/>
        <v>751.55753068716115</v>
      </c>
      <c r="O50" s="11">
        <v>0.137183033927957</v>
      </c>
      <c r="P50" s="11"/>
      <c r="Q50" s="11"/>
      <c r="R50" s="11">
        <f t="shared" si="9"/>
        <v>0.15792486028039826</v>
      </c>
      <c r="S50" s="11">
        <f t="shared" si="10"/>
        <v>5.5645131314293553E-3</v>
      </c>
      <c r="T50" s="11">
        <v>445893.65500000003</v>
      </c>
      <c r="U50" s="11">
        <v>0.92530216792140096</v>
      </c>
      <c r="V50" s="11">
        <v>92.887138735211096</v>
      </c>
      <c r="W50" s="15">
        <v>748055.049</v>
      </c>
      <c r="X50" s="15">
        <v>0.85128284602202797</v>
      </c>
      <c r="Y50" s="15">
        <v>92.881525256998202</v>
      </c>
      <c r="Z50" s="13"/>
      <c r="AA50" s="13">
        <f t="shared" si="5"/>
        <v>92.884331996104649</v>
      </c>
      <c r="AB50" s="13">
        <f t="shared" si="6"/>
        <v>3.9693285103800042E-3</v>
      </c>
      <c r="AC50" s="13"/>
      <c r="AD50" s="13">
        <v>98.446603889138089</v>
      </c>
      <c r="AE50" s="13">
        <v>0.16933401958721603</v>
      </c>
      <c r="AF50" s="13"/>
      <c r="AG50" s="13">
        <f t="shared" si="8"/>
        <v>1.0598838552584595</v>
      </c>
      <c r="AH50" s="13">
        <f t="shared" si="7"/>
        <v>1.8236258874884867E-3</v>
      </c>
    </row>
    <row r="51" spans="1:34" x14ac:dyDescent="0.25">
      <c r="A51" s="5"/>
      <c r="B51" s="5" t="b">
        <v>0</v>
      </c>
      <c r="C51" s="5" t="s">
        <v>5</v>
      </c>
      <c r="D51" s="3">
        <v>43406.702800925901</v>
      </c>
      <c r="E51" s="1" t="s">
        <v>33</v>
      </c>
      <c r="F51" s="2" t="s">
        <v>178</v>
      </c>
      <c r="G51" s="5" t="s">
        <v>78</v>
      </c>
      <c r="H51" s="11">
        <v>35903.633999999998</v>
      </c>
      <c r="I51" s="11">
        <v>2.6041904130684101</v>
      </c>
      <c r="J51" s="11">
        <f t="shared" si="11"/>
        <v>934.9989945711701</v>
      </c>
      <c r="K51" s="11">
        <f t="shared" si="1"/>
        <v>33005.082999999999</v>
      </c>
      <c r="L51" s="11">
        <f t="shared" si="2"/>
        <v>953.17825174121003</v>
      </c>
      <c r="M51" s="11">
        <f t="shared" si="3"/>
        <v>34442.029932236888</v>
      </c>
      <c r="N51" s="11">
        <f t="shared" si="4"/>
        <v>1002.3682226975405</v>
      </c>
      <c r="O51" s="11">
        <v>0.224982843118436</v>
      </c>
      <c r="P51" s="11"/>
      <c r="Q51" s="11"/>
      <c r="R51" s="11">
        <f t="shared" si="9"/>
        <v>0.25500525626545112</v>
      </c>
      <c r="S51" s="11">
        <f t="shared" si="10"/>
        <v>7.4215454136281811E-3</v>
      </c>
      <c r="T51" s="11">
        <v>457251.56400000001</v>
      </c>
      <c r="U51" s="11">
        <v>0.95776537421018004</v>
      </c>
      <c r="V51" s="11">
        <v>95.253181977124697</v>
      </c>
      <c r="W51" s="15">
        <v>763734.64399999997</v>
      </c>
      <c r="X51" s="15">
        <v>0.80126832981793195</v>
      </c>
      <c r="Y51" s="15">
        <v>94.828366871073101</v>
      </c>
      <c r="Z51" s="13"/>
      <c r="AA51" s="13">
        <f t="shared" si="5"/>
        <v>95.040774424098899</v>
      </c>
      <c r="AB51" s="13">
        <f t="shared" si="6"/>
        <v>0.30038964223956627</v>
      </c>
      <c r="AC51" s="13"/>
      <c r="AD51" s="13">
        <v>99.178577963212163</v>
      </c>
      <c r="AE51" s="13">
        <v>0.17059307946201693</v>
      </c>
      <c r="AF51" s="13"/>
      <c r="AG51" s="13">
        <f t="shared" si="8"/>
        <v>1.0435371403924931</v>
      </c>
      <c r="AH51" s="13">
        <f t="shared" si="7"/>
        <v>3.7550301317004226E-3</v>
      </c>
    </row>
    <row r="52" spans="1:34" x14ac:dyDescent="0.25">
      <c r="A52" s="5"/>
      <c r="B52" s="5" t="b">
        <v>0</v>
      </c>
      <c r="C52" s="5" t="s">
        <v>108</v>
      </c>
      <c r="D52" s="3">
        <v>43406.707222222198</v>
      </c>
      <c r="E52" s="1" t="s">
        <v>33</v>
      </c>
      <c r="F52" s="2" t="s">
        <v>178</v>
      </c>
      <c r="G52" s="5" t="s">
        <v>122</v>
      </c>
      <c r="H52" s="11">
        <v>48181.921999999999</v>
      </c>
      <c r="I52" s="11">
        <v>2.4411519953532999</v>
      </c>
      <c r="J52" s="11">
        <f t="shared" si="11"/>
        <v>1176.1939503025706</v>
      </c>
      <c r="K52" s="11">
        <f t="shared" si="1"/>
        <v>45283.370999999999</v>
      </c>
      <c r="L52" s="11">
        <f t="shared" si="2"/>
        <v>1190.6963796332363</v>
      </c>
      <c r="M52" s="11">
        <f t="shared" si="3"/>
        <v>46777.242803353132</v>
      </c>
      <c r="N52" s="11">
        <f t="shared" si="4"/>
        <v>1253.7989499318685</v>
      </c>
      <c r="O52" s="11">
        <v>0.30867916779869797</v>
      </c>
      <c r="P52" s="11"/>
      <c r="Q52" s="11"/>
      <c r="R52" s="11">
        <f t="shared" si="9"/>
        <v>0.34633390691341243</v>
      </c>
      <c r="S52" s="11">
        <f t="shared" si="10"/>
        <v>9.2831667989003875E-3</v>
      </c>
      <c r="T52" s="11">
        <v>459357.772</v>
      </c>
      <c r="U52" s="11">
        <v>0.78579990926772403</v>
      </c>
      <c r="V52" s="11">
        <v>95.691940484915605</v>
      </c>
      <c r="W52" s="15">
        <v>765360.88500000001</v>
      </c>
      <c r="X52" s="15">
        <v>0.89162900711723003</v>
      </c>
      <c r="Y52" s="15">
        <v>95.030287498060801</v>
      </c>
      <c r="Z52" s="13"/>
      <c r="AA52" s="13">
        <f t="shared" si="5"/>
        <v>95.361113991488196</v>
      </c>
      <c r="AB52" s="13">
        <f t="shared" si="6"/>
        <v>0.46785931379736567</v>
      </c>
      <c r="AC52" s="13"/>
      <c r="AD52" s="13">
        <v>98.507021113292978</v>
      </c>
      <c r="AE52" s="13">
        <v>0.16977764622387359</v>
      </c>
      <c r="AF52" s="13"/>
      <c r="AG52" s="13">
        <f t="shared" si="8"/>
        <v>1.0329894124567964</v>
      </c>
      <c r="AH52" s="13">
        <f t="shared" si="7"/>
        <v>5.3716577922534011E-3</v>
      </c>
    </row>
    <row r="53" spans="1:34" x14ac:dyDescent="0.25">
      <c r="A53" s="5"/>
      <c r="B53" s="5" t="b">
        <v>0</v>
      </c>
      <c r="C53" s="5" t="s">
        <v>151</v>
      </c>
      <c r="D53" s="3">
        <v>43406.711631944403</v>
      </c>
      <c r="E53" s="1" t="s">
        <v>33</v>
      </c>
      <c r="F53" s="2" t="s">
        <v>178</v>
      </c>
      <c r="G53" s="5" t="s">
        <v>201</v>
      </c>
      <c r="H53" s="11">
        <v>528589.78500000003</v>
      </c>
      <c r="I53" s="11">
        <v>0.98075669639968999</v>
      </c>
      <c r="J53" s="11">
        <f t="shared" si="11"/>
        <v>5184.1797128722246</v>
      </c>
      <c r="K53" s="11">
        <f t="shared" si="1"/>
        <v>525691.23400000005</v>
      </c>
      <c r="L53" s="11">
        <f t="shared" si="2"/>
        <v>5187.4892727695615</v>
      </c>
      <c r="M53" s="11">
        <f t="shared" si="3"/>
        <v>541724.6459273732</v>
      </c>
      <c r="N53" s="11">
        <f t="shared" si="4"/>
        <v>5449.5110183754823</v>
      </c>
      <c r="O53" s="11">
        <v>3.58343314657803</v>
      </c>
      <c r="P53" s="11"/>
      <c r="Q53" s="11"/>
      <c r="R53" s="11">
        <f t="shared" si="9"/>
        <v>4.0108737037802316</v>
      </c>
      <c r="S53" s="11">
        <f t="shared" si="10"/>
        <v>4.035280423252606E-2</v>
      </c>
      <c r="T53" s="11">
        <v>459684.20799999998</v>
      </c>
      <c r="U53" s="11">
        <v>0.81607933430484703</v>
      </c>
      <c r="V53" s="11">
        <v>95.759942587390299</v>
      </c>
      <c r="W53" s="15">
        <v>772251.81</v>
      </c>
      <c r="X53" s="15">
        <v>0.53053123176204198</v>
      </c>
      <c r="Y53" s="15">
        <v>95.885892476982093</v>
      </c>
      <c r="Z53" s="13"/>
      <c r="AA53" s="13">
        <f t="shared" si="5"/>
        <v>95.822917532186196</v>
      </c>
      <c r="AB53" s="13">
        <f t="shared" si="6"/>
        <v>8.9060021020054725E-2</v>
      </c>
      <c r="AC53" s="13"/>
      <c r="AD53" s="13">
        <v>98.745485399993257</v>
      </c>
      <c r="AE53" s="13">
        <v>0.16973513910177651</v>
      </c>
      <c r="AF53" s="13"/>
      <c r="AG53" s="13">
        <f t="shared" si="8"/>
        <v>1.030499675266362</v>
      </c>
      <c r="AH53" s="13">
        <f t="shared" si="7"/>
        <v>2.0136969188784093E-3</v>
      </c>
    </row>
    <row r="54" spans="1:34" x14ac:dyDescent="0.25">
      <c r="A54" s="5"/>
      <c r="B54" s="5" t="b">
        <v>0</v>
      </c>
      <c r="C54" s="5" t="s">
        <v>94</v>
      </c>
      <c r="D54" s="3">
        <v>43406.7160532407</v>
      </c>
      <c r="E54" s="1" t="s">
        <v>33</v>
      </c>
      <c r="F54" s="2" t="s">
        <v>178</v>
      </c>
      <c r="G54" s="5" t="s">
        <v>49</v>
      </c>
      <c r="H54" s="11">
        <v>1095551.0279999999</v>
      </c>
      <c r="I54" s="11">
        <v>0.78511547309176299</v>
      </c>
      <c r="J54" s="11">
        <f t="shared" si="11"/>
        <v>8601.3406364438724</v>
      </c>
      <c r="K54" s="11">
        <f t="shared" si="1"/>
        <v>1092652.477</v>
      </c>
      <c r="L54" s="11">
        <f t="shared" si="2"/>
        <v>8603.3357718901116</v>
      </c>
      <c r="M54" s="11">
        <f t="shared" si="3"/>
        <v>1132305.9764453387</v>
      </c>
      <c r="N54" s="11">
        <f t="shared" si="4"/>
        <v>9127.9186584319032</v>
      </c>
      <c r="O54" s="11">
        <v>7.4481879295944102</v>
      </c>
      <c r="P54" s="11"/>
      <c r="Q54" s="11"/>
      <c r="R54" s="11">
        <f t="shared" si="9"/>
        <v>8.3834772881399839</v>
      </c>
      <c r="S54" s="11">
        <f t="shared" si="10"/>
        <v>6.759569347079053E-2</v>
      </c>
      <c r="T54" s="11">
        <v>457486.69400000002</v>
      </c>
      <c r="U54" s="11">
        <v>0.85988362905621696</v>
      </c>
      <c r="V54" s="11">
        <v>95.302163505984595</v>
      </c>
      <c r="W54" s="15">
        <v>767350.71400000004</v>
      </c>
      <c r="X54" s="15">
        <v>0.79440072601227496</v>
      </c>
      <c r="Y54" s="15">
        <v>95.277352674303799</v>
      </c>
      <c r="Z54" s="13"/>
      <c r="AA54" s="13">
        <f t="shared" si="5"/>
        <v>95.289758090144204</v>
      </c>
      <c r="AB54" s="13">
        <f t="shared" si="6"/>
        <v>1.7543907328368726E-2</v>
      </c>
      <c r="AC54" s="13"/>
      <c r="AD54" s="13">
        <v>98.747922922157841</v>
      </c>
      <c r="AE54" s="13">
        <v>0.16973932906537706</v>
      </c>
      <c r="AF54" s="13"/>
      <c r="AG54" s="13">
        <f t="shared" si="8"/>
        <v>1.0362910442981943</v>
      </c>
      <c r="AH54" s="13">
        <f t="shared" si="7"/>
        <v>1.7914853354740129E-3</v>
      </c>
    </row>
    <row r="55" spans="1:34" x14ac:dyDescent="0.25">
      <c r="A55" s="5"/>
      <c r="B55" s="5" t="b">
        <v>0</v>
      </c>
      <c r="C55" s="5" t="s">
        <v>60</v>
      </c>
      <c r="D55" s="3">
        <v>43406.720474537004</v>
      </c>
      <c r="E55" s="1" t="s">
        <v>33</v>
      </c>
      <c r="F55" s="2" t="s">
        <v>178</v>
      </c>
      <c r="G55" s="5" t="s">
        <v>50</v>
      </c>
      <c r="H55" s="11">
        <v>768671.67299999995</v>
      </c>
      <c r="I55" s="11">
        <v>0.68431478458425499</v>
      </c>
      <c r="J55" s="11">
        <f t="shared" si="11"/>
        <v>5260.1339032501382</v>
      </c>
      <c r="K55" s="11">
        <f t="shared" si="1"/>
        <v>765773.12199999997</v>
      </c>
      <c r="L55" s="11">
        <f t="shared" si="2"/>
        <v>5263.3957042830125</v>
      </c>
      <c r="M55" s="11">
        <f t="shared" si="3"/>
        <v>792927.42922054988</v>
      </c>
      <c r="N55" s="11">
        <f t="shared" si="4"/>
        <v>5999.0026361104628</v>
      </c>
      <c r="O55" s="11">
        <v>5.2199782127874403</v>
      </c>
      <c r="P55" s="11"/>
      <c r="Q55" s="11"/>
      <c r="R55" s="11">
        <f t="shared" si="9"/>
        <v>5.8707533407906611</v>
      </c>
      <c r="S55" s="11">
        <f t="shared" si="10"/>
        <v>4.4426088143205908E-2</v>
      </c>
      <c r="T55" s="11">
        <v>456117.71100000001</v>
      </c>
      <c r="U55" s="11">
        <v>0.76251606256982496</v>
      </c>
      <c r="V55" s="11">
        <v>95.016981350057407</v>
      </c>
      <c r="W55" s="15">
        <v>762392.88800000004</v>
      </c>
      <c r="X55" s="15">
        <v>0.61277564982323196</v>
      </c>
      <c r="Y55" s="15">
        <v>94.661769046528804</v>
      </c>
      <c r="Z55" s="13"/>
      <c r="AA55" s="13">
        <f t="shared" si="5"/>
        <v>94.839375198293112</v>
      </c>
      <c r="AB55" s="13">
        <f t="shared" si="6"/>
        <v>0.2511730285859694</v>
      </c>
      <c r="AC55" s="13"/>
      <c r="AD55" s="13">
        <v>98.202378490983051</v>
      </c>
      <c r="AE55" s="13">
        <v>0.16959360679759866</v>
      </c>
      <c r="AF55" s="13"/>
      <c r="AG55" s="13">
        <f t="shared" si="8"/>
        <v>1.0354599899636461</v>
      </c>
      <c r="AH55" s="13">
        <f t="shared" si="7"/>
        <v>3.2738403250780639E-3</v>
      </c>
    </row>
    <row r="56" spans="1:34" x14ac:dyDescent="0.25">
      <c r="A56" s="5"/>
      <c r="B56" s="5" t="b">
        <v>0</v>
      </c>
      <c r="C56" s="5" t="s">
        <v>169</v>
      </c>
      <c r="D56" s="3">
        <v>43406.7248958333</v>
      </c>
      <c r="E56" s="1" t="s">
        <v>33</v>
      </c>
      <c r="F56" s="2" t="s">
        <v>178</v>
      </c>
      <c r="G56" s="5" t="s">
        <v>174</v>
      </c>
      <c r="H56" s="11">
        <v>360177.76299999998</v>
      </c>
      <c r="I56" s="11">
        <v>0.82658472731954802</v>
      </c>
      <c r="J56" s="11">
        <f t="shared" si="11"/>
        <v>2977.1743801591974</v>
      </c>
      <c r="K56" s="11">
        <f t="shared" si="1"/>
        <v>357279.212</v>
      </c>
      <c r="L56" s="11">
        <f t="shared" si="2"/>
        <v>2982.9336146853207</v>
      </c>
      <c r="M56" s="11">
        <f t="shared" si="3"/>
        <v>374823.06160346564</v>
      </c>
      <c r="N56" s="11">
        <f t="shared" si="4"/>
        <v>3256.0998337642427</v>
      </c>
      <c r="O56" s="11">
        <v>2.4354337452468902</v>
      </c>
      <c r="P56" s="11"/>
      <c r="Q56" s="11"/>
      <c r="R56" s="11">
        <f t="shared" si="9"/>
        <v>2.7751514956129366</v>
      </c>
      <c r="S56" s="11">
        <f t="shared" si="10"/>
        <v>2.4111982364654623E-2</v>
      </c>
      <c r="T56" s="11">
        <v>450484.20799999998</v>
      </c>
      <c r="U56" s="11">
        <v>0.84329931880278997</v>
      </c>
      <c r="V56" s="11">
        <v>93.843428040073107</v>
      </c>
      <c r="W56" s="15">
        <v>754015.74600000004</v>
      </c>
      <c r="X56" s="15">
        <v>0.90658907742628803</v>
      </c>
      <c r="Y56" s="15">
        <v>93.621629383953703</v>
      </c>
      <c r="Z56" s="13"/>
      <c r="AA56" s="13">
        <f t="shared" si="5"/>
        <v>93.732528712013405</v>
      </c>
      <c r="AB56" s="13">
        <f t="shared" si="6"/>
        <v>0.1568353338000936</v>
      </c>
      <c r="AC56" s="13"/>
      <c r="AD56" s="13">
        <v>98.335173734293875</v>
      </c>
      <c r="AE56" s="13">
        <v>0.16914234994735944</v>
      </c>
      <c r="AF56" s="13"/>
      <c r="AG56" s="13">
        <f t="shared" si="8"/>
        <v>1.049104031284825</v>
      </c>
      <c r="AH56" s="13">
        <f t="shared" si="7"/>
        <v>2.5174730004108889E-3</v>
      </c>
    </row>
    <row r="57" spans="1:34" x14ac:dyDescent="0.25">
      <c r="A57" s="5"/>
      <c r="B57" s="5" t="b">
        <v>0</v>
      </c>
      <c r="C57" s="5" t="s">
        <v>118</v>
      </c>
      <c r="D57" s="3">
        <v>43406.729293981502</v>
      </c>
      <c r="E57" s="1" t="s">
        <v>33</v>
      </c>
      <c r="F57" s="2" t="s">
        <v>178</v>
      </c>
      <c r="G57" s="5" t="s">
        <v>4</v>
      </c>
      <c r="H57" s="11">
        <v>179123.24799999999</v>
      </c>
      <c r="I57" s="11">
        <v>0.90093862239031597</v>
      </c>
      <c r="J57" s="11">
        <f t="shared" si="11"/>
        <v>1613.790522911989</v>
      </c>
      <c r="K57" s="11">
        <f t="shared" si="1"/>
        <v>176224.69699999999</v>
      </c>
      <c r="L57" s="11">
        <f t="shared" si="2"/>
        <v>1624.3908124536661</v>
      </c>
      <c r="M57" s="11">
        <f t="shared" si="3"/>
        <v>186413.60259373792</v>
      </c>
      <c r="N57" s="11">
        <f t="shared" si="4"/>
        <v>1824.6854901295849</v>
      </c>
      <c r="O57" s="11">
        <v>1.20125537508101</v>
      </c>
      <c r="P57" s="11"/>
      <c r="Q57" s="11"/>
      <c r="R57" s="11">
        <f t="shared" si="9"/>
        <v>1.3801871897303346</v>
      </c>
      <c r="S57" s="11">
        <f t="shared" si="10"/>
        <v>1.3511617363561223E-2</v>
      </c>
      <c r="T57" s="11">
        <v>446912.02799999999</v>
      </c>
      <c r="U57" s="11">
        <v>0.70785745980660197</v>
      </c>
      <c r="V57" s="11">
        <v>93.099282938373605</v>
      </c>
      <c r="W57" s="15">
        <v>746834.52399999998</v>
      </c>
      <c r="X57" s="15">
        <v>0.60146665998736804</v>
      </c>
      <c r="Y57" s="15">
        <v>92.729979961279895</v>
      </c>
      <c r="Z57" s="13"/>
      <c r="AA57" s="13">
        <f t="shared" si="5"/>
        <v>92.914631449826743</v>
      </c>
      <c r="AB57" s="13">
        <f t="shared" si="6"/>
        <v>0.26113663941534271</v>
      </c>
      <c r="AC57" s="13"/>
      <c r="AD57" s="13">
        <v>98.286741172445474</v>
      </c>
      <c r="AE57" s="13">
        <v>0.16872244761458727</v>
      </c>
      <c r="AF57" s="13"/>
      <c r="AG57" s="13">
        <f t="shared" si="8"/>
        <v>1.0578176939282122</v>
      </c>
      <c r="AH57" s="13">
        <f t="shared" si="7"/>
        <v>3.4836989261475392E-3</v>
      </c>
    </row>
    <row r="58" spans="1:34" x14ac:dyDescent="0.25">
      <c r="A58" s="5"/>
      <c r="B58" s="5" t="b">
        <v>0</v>
      </c>
      <c r="C58" s="5" t="s">
        <v>51</v>
      </c>
      <c r="D58" s="3">
        <v>43406.733715277798</v>
      </c>
      <c r="E58" s="1" t="s">
        <v>33</v>
      </c>
      <c r="F58" s="2" t="s">
        <v>178</v>
      </c>
      <c r="G58" s="5" t="s">
        <v>199</v>
      </c>
      <c r="H58" s="11">
        <v>80911.5</v>
      </c>
      <c r="I58" s="11">
        <v>1.93448785162985</v>
      </c>
      <c r="J58" s="11">
        <f t="shared" si="11"/>
        <v>1565.2231380714861</v>
      </c>
      <c r="K58" s="11">
        <f t="shared" si="1"/>
        <v>78012.948999999993</v>
      </c>
      <c r="L58" s="11">
        <f t="shared" si="2"/>
        <v>1576.1500980863723</v>
      </c>
      <c r="M58" s="11">
        <f t="shared" si="3"/>
        <v>82433.591993080263</v>
      </c>
      <c r="N58" s="11">
        <f t="shared" si="4"/>
        <v>1694.682774163274</v>
      </c>
      <c r="O58" s="11">
        <v>0.531784000242434</v>
      </c>
      <c r="P58" s="11"/>
      <c r="Q58" s="11"/>
      <c r="R58" s="11">
        <f t="shared" si="9"/>
        <v>0.61032985838624843</v>
      </c>
      <c r="S58" s="11">
        <f t="shared" si="10"/>
        <v>1.2547643400586402E-2</v>
      </c>
      <c r="T58" s="11">
        <v>450233.97499999998</v>
      </c>
      <c r="U58" s="11">
        <v>0.93738150295658396</v>
      </c>
      <c r="V58" s="11">
        <v>93.791300302603702</v>
      </c>
      <c r="W58" s="15">
        <v>751765.55200000003</v>
      </c>
      <c r="X58" s="15">
        <v>0.617024268465726</v>
      </c>
      <c r="Y58" s="15">
        <v>93.342236241532504</v>
      </c>
      <c r="Z58" s="13"/>
      <c r="AA58" s="13">
        <f t="shared" si="5"/>
        <v>93.566768272068103</v>
      </c>
      <c r="AB58" s="13">
        <f t="shared" si="6"/>
        <v>0.31753624277061387</v>
      </c>
      <c r="AC58" s="13"/>
      <c r="AD58" s="13">
        <v>98.868776257269175</v>
      </c>
      <c r="AE58" s="13">
        <v>0.16927379504122753</v>
      </c>
      <c r="AF58" s="13"/>
      <c r="AG58" s="13">
        <f t="shared" si="8"/>
        <v>1.0566655029677223</v>
      </c>
      <c r="AH58" s="13">
        <f t="shared" si="7"/>
        <v>4.01649821900971E-3</v>
      </c>
    </row>
    <row r="59" spans="1:34" x14ac:dyDescent="0.25">
      <c r="A59" s="5"/>
      <c r="B59" s="5" t="b">
        <v>0</v>
      </c>
      <c r="C59" s="5" t="s">
        <v>227</v>
      </c>
      <c r="D59" s="3">
        <v>43406.738136574102</v>
      </c>
      <c r="E59" s="1" t="s">
        <v>33</v>
      </c>
      <c r="F59" s="2" t="s">
        <v>178</v>
      </c>
      <c r="G59" s="5" t="s">
        <v>104</v>
      </c>
      <c r="H59" s="11">
        <v>39558.667000000001</v>
      </c>
      <c r="I59" s="11">
        <v>1.00242622654185</v>
      </c>
      <c r="J59" s="11">
        <f t="shared" si="11"/>
        <v>396.54645287835609</v>
      </c>
      <c r="K59" s="11">
        <f t="shared" si="1"/>
        <v>36660.116000000002</v>
      </c>
      <c r="L59" s="11">
        <f t="shared" si="2"/>
        <v>437.69252796196645</v>
      </c>
      <c r="M59" s="11">
        <f t="shared" si="3"/>
        <v>38616.510936509352</v>
      </c>
      <c r="N59" s="11">
        <f t="shared" si="4"/>
        <v>466.36602608975363</v>
      </c>
      <c r="O59" s="11">
        <v>0.24989778473611701</v>
      </c>
      <c r="P59" s="11"/>
      <c r="Q59" s="11"/>
      <c r="R59" s="11">
        <f t="shared" si="9"/>
        <v>0.28591268536774678</v>
      </c>
      <c r="S59" s="11">
        <f t="shared" si="10"/>
        <v>3.4532340134600602E-3</v>
      </c>
      <c r="T59" s="11">
        <v>448754.38500000001</v>
      </c>
      <c r="U59" s="11">
        <v>0.78445737044967001</v>
      </c>
      <c r="V59" s="11">
        <v>93.483076850531404</v>
      </c>
      <c r="W59" s="15">
        <v>752276.21600000001</v>
      </c>
      <c r="X59" s="15">
        <v>0.80611837555480104</v>
      </c>
      <c r="Y59" s="15">
        <v>93.405642338820698</v>
      </c>
      <c r="Z59" s="13"/>
      <c r="AA59" s="13">
        <f t="shared" si="5"/>
        <v>93.444359594676058</v>
      </c>
      <c r="AB59" s="13">
        <f t="shared" si="6"/>
        <v>5.4754468328509359E-2</v>
      </c>
      <c r="AC59" s="13"/>
      <c r="AD59" s="13">
        <v>98.43108882260276</v>
      </c>
      <c r="AE59" s="13">
        <v>0.16942021701196874</v>
      </c>
      <c r="AF59" s="13"/>
      <c r="AG59" s="13">
        <f t="shared" si="8"/>
        <v>1.0533657595766841</v>
      </c>
      <c r="AH59" s="13">
        <f t="shared" si="7"/>
        <v>1.9152432043169141E-3</v>
      </c>
    </row>
    <row r="60" spans="1:34" x14ac:dyDescent="0.25">
      <c r="A60" s="5"/>
      <c r="B60" s="5" t="b">
        <v>0</v>
      </c>
      <c r="C60" s="5" t="s">
        <v>117</v>
      </c>
      <c r="D60" s="3">
        <v>43406.7425462963</v>
      </c>
      <c r="E60" s="1" t="s">
        <v>33</v>
      </c>
      <c r="F60" s="2" t="s">
        <v>178</v>
      </c>
      <c r="G60" s="5" t="s">
        <v>208</v>
      </c>
      <c r="H60" s="11">
        <v>25749.471000000001</v>
      </c>
      <c r="I60" s="11">
        <v>2.7975499923093099</v>
      </c>
      <c r="J60" s="11">
        <f t="shared" si="11"/>
        <v>720.35432398018804</v>
      </c>
      <c r="K60" s="11">
        <f t="shared" si="1"/>
        <v>22850.920000000002</v>
      </c>
      <c r="L60" s="11">
        <f t="shared" si="2"/>
        <v>743.79836771821715</v>
      </c>
      <c r="M60" s="11">
        <f t="shared" si="3"/>
        <v>23806.048889223326</v>
      </c>
      <c r="N60" s="11">
        <f t="shared" si="4"/>
        <v>778.76156006640417</v>
      </c>
      <c r="O60" s="11">
        <v>0.155765854291957</v>
      </c>
      <c r="P60" s="11"/>
      <c r="Q60" s="11"/>
      <c r="R60" s="11">
        <f t="shared" si="9"/>
        <v>0.1762575437512833</v>
      </c>
      <c r="S60" s="11">
        <f t="shared" si="10"/>
        <v>5.7659407533797577E-3</v>
      </c>
      <c r="T60" s="11">
        <v>451472.011</v>
      </c>
      <c r="U60" s="11">
        <v>0.86845001658272103</v>
      </c>
      <c r="V60" s="11">
        <v>94.049203998701799</v>
      </c>
      <c r="W60" s="15">
        <v>754504.06</v>
      </c>
      <c r="X60" s="15">
        <v>0.58162468673355905</v>
      </c>
      <c r="Y60" s="15">
        <v>93.682260415299595</v>
      </c>
      <c r="Z60" s="13"/>
      <c r="AA60" s="13">
        <f t="shared" si="5"/>
        <v>93.86573220700069</v>
      </c>
      <c r="AB60" s="13">
        <f t="shared" si="6"/>
        <v>0.25946829613658984</v>
      </c>
      <c r="AC60" s="13"/>
      <c r="AD60" s="13">
        <v>97.789157283059183</v>
      </c>
      <c r="AE60" s="13">
        <v>0.16876651048059296</v>
      </c>
      <c r="AF60" s="13"/>
      <c r="AG60" s="13">
        <f t="shared" si="8"/>
        <v>1.0417982684821148</v>
      </c>
      <c r="AH60" s="13">
        <f t="shared" si="7"/>
        <v>3.3949727256779184E-3</v>
      </c>
    </row>
    <row r="61" spans="1:34" x14ac:dyDescent="0.25">
      <c r="A61" s="5"/>
      <c r="B61" s="5" t="b">
        <v>0</v>
      </c>
      <c r="C61" s="5" t="s">
        <v>157</v>
      </c>
      <c r="D61" s="3">
        <v>43406.751388888901</v>
      </c>
      <c r="E61" s="1" t="s">
        <v>33</v>
      </c>
      <c r="F61" s="2" t="s">
        <v>178</v>
      </c>
      <c r="G61" s="5" t="s">
        <v>226</v>
      </c>
      <c r="H61" s="11">
        <v>334935.27299999999</v>
      </c>
      <c r="I61" s="11">
        <v>0.69343295855822495</v>
      </c>
      <c r="J61" s="11">
        <f t="shared" si="11"/>
        <v>2322.5515728189675</v>
      </c>
      <c r="K61" s="11">
        <f t="shared" si="1"/>
        <v>332036.72200000001</v>
      </c>
      <c r="L61" s="11">
        <f t="shared" si="2"/>
        <v>2329.9294985357797</v>
      </c>
      <c r="M61" s="11">
        <f t="shared" si="3"/>
        <v>345601.39442738245</v>
      </c>
      <c r="N61" s="11">
        <f t="shared" si="4"/>
        <v>2508.6562521052697</v>
      </c>
      <c r="O61" s="11">
        <v>2.26336548631875</v>
      </c>
      <c r="P61" s="11"/>
      <c r="Q61" s="11"/>
      <c r="R61" s="11">
        <f t="shared" si="9"/>
        <v>2.5587972696453716</v>
      </c>
      <c r="S61" s="11">
        <f t="shared" si="10"/>
        <v>1.8578416270384045E-2</v>
      </c>
      <c r="T61" s="11">
        <v>455737.78200000001</v>
      </c>
      <c r="U61" s="11">
        <v>0.91170845470791595</v>
      </c>
      <c r="V61" s="11">
        <v>94.937835757073898</v>
      </c>
      <c r="W61" s="15">
        <v>763849.11899999995</v>
      </c>
      <c r="X61" s="15">
        <v>0.88050729792600402</v>
      </c>
      <c r="Y61" s="15">
        <v>94.842580547750998</v>
      </c>
      <c r="Z61" s="13"/>
      <c r="AA61" s="13">
        <f t="shared" si="5"/>
        <v>94.890208152412441</v>
      </c>
      <c r="AB61" s="13">
        <f t="shared" si="6"/>
        <v>6.7355604455566778E-2</v>
      </c>
      <c r="AC61" s="13"/>
      <c r="AD61" s="13">
        <v>98.766751031165498</v>
      </c>
      <c r="AE61" s="13">
        <v>0.16955298109250902</v>
      </c>
      <c r="AF61" s="13"/>
      <c r="AG61" s="13">
        <f t="shared" si="8"/>
        <v>1.040852928392006</v>
      </c>
      <c r="AH61" s="13">
        <f t="shared" si="7"/>
        <v>1.933555231897882E-3</v>
      </c>
    </row>
  </sheetData>
  <mergeCells count="4">
    <mergeCell ref="A1:G1"/>
    <mergeCell ref="T1:V1"/>
    <mergeCell ref="W1:Y1"/>
    <mergeCell ref="H1:S1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100-000000000000}">
          <x14:formula1>
            <xm:f>ValueList_Helper!$A$1:$A$20</xm:f>
          </x14:formula1>
          <xm:sqref>E3:E61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"/>
  <sheetViews>
    <sheetView zoomScale="60" zoomScaleNormal="60" workbookViewId="0">
      <selection activeCell="C23" sqref="C23"/>
    </sheetView>
  </sheetViews>
  <sheetFormatPr defaultRowHeight="15" x14ac:dyDescent="0.25"/>
  <cols>
    <col min="1" max="1" width="27.42578125" bestFit="1" customWidth="1"/>
    <col min="2" max="2" width="39.7109375" bestFit="1" customWidth="1"/>
    <col min="3" max="3" width="35.28515625" customWidth="1"/>
    <col min="4" max="4" width="34.85546875" bestFit="1" customWidth="1"/>
    <col min="5" max="5" width="34.85546875" customWidth="1"/>
    <col min="6" max="6" width="31.28515625" bestFit="1" customWidth="1"/>
    <col min="7" max="7" width="32.42578125" bestFit="1" customWidth="1"/>
    <col min="8" max="14" width="35.42578125" customWidth="1"/>
    <col min="16" max="16" width="21.7109375" bestFit="1" customWidth="1"/>
    <col min="17" max="17" width="26.5703125" bestFit="1" customWidth="1"/>
    <col min="18" max="18" width="26.5703125" customWidth="1"/>
    <col min="19" max="19" width="14.85546875" bestFit="1" customWidth="1"/>
    <col min="20" max="20" width="10.140625" bestFit="1" customWidth="1"/>
  </cols>
  <sheetData>
    <row r="1" spans="1:7" x14ac:dyDescent="0.25">
      <c r="A1" s="9" t="s">
        <v>234</v>
      </c>
      <c r="B1" s="8" t="s">
        <v>232</v>
      </c>
      <c r="C1" s="8" t="s">
        <v>275</v>
      </c>
      <c r="D1" s="8" t="s">
        <v>233</v>
      </c>
      <c r="E1" s="8" t="s">
        <v>276</v>
      </c>
      <c r="F1" s="8" t="s">
        <v>277</v>
      </c>
      <c r="G1" s="8" t="s">
        <v>278</v>
      </c>
    </row>
    <row r="2" spans="1:7" x14ac:dyDescent="0.25">
      <c r="A2" s="22" t="s">
        <v>235</v>
      </c>
      <c r="B2" s="22">
        <v>19908.896519322912</v>
      </c>
      <c r="C2" s="34">
        <v>144.96532413967179</v>
      </c>
      <c r="D2" s="22">
        <v>5.3079999999999998</v>
      </c>
      <c r="E2" s="34">
        <v>1E-4</v>
      </c>
      <c r="F2" s="22">
        <f>(B2*D2)/1000</f>
        <v>105.67642272456601</v>
      </c>
      <c r="G2" s="34">
        <f>F2*SQRT(((C2/B2)^2)+((E2/D2)^2))</f>
        <v>0.76947851607522644</v>
      </c>
    </row>
    <row r="3" spans="1:7" x14ac:dyDescent="0.25">
      <c r="A3" s="22" t="s">
        <v>236</v>
      </c>
      <c r="B3" s="22">
        <v>19908.896519322912</v>
      </c>
      <c r="C3" s="34">
        <v>144.96532413967179</v>
      </c>
      <c r="D3" s="22">
        <v>5.1104000000000003</v>
      </c>
      <c r="E3" s="34">
        <v>1E-4</v>
      </c>
      <c r="F3" s="22">
        <f t="shared" ref="F3:F6" si="0">(B3*D3)/1000</f>
        <v>101.74242477234782</v>
      </c>
      <c r="G3" s="34">
        <f t="shared" ref="G3:G6" si="1">F3*SQRT(((C3/B3)^2)+((E3/D3)^2))</f>
        <v>0.74083346761141755</v>
      </c>
    </row>
    <row r="4" spans="1:7" x14ac:dyDescent="0.25">
      <c r="A4" s="22" t="s">
        <v>237</v>
      </c>
      <c r="B4" s="22">
        <v>19908.896519322912</v>
      </c>
      <c r="C4" s="34">
        <v>144.96532413967179</v>
      </c>
      <c r="D4" s="22">
        <v>5.1642999999999999</v>
      </c>
      <c r="E4" s="34">
        <v>1E-4</v>
      </c>
      <c r="F4" s="22">
        <f t="shared" si="0"/>
        <v>102.81551429473932</v>
      </c>
      <c r="G4" s="34">
        <f t="shared" si="1"/>
        <v>0.74864707066222969</v>
      </c>
    </row>
    <row r="5" spans="1:7" x14ac:dyDescent="0.25">
      <c r="A5" s="22" t="s">
        <v>238</v>
      </c>
      <c r="B5" s="22">
        <v>19908.896519322912</v>
      </c>
      <c r="C5" s="34">
        <v>144.96532413967179</v>
      </c>
      <c r="D5" s="22">
        <v>5.1485000000000003</v>
      </c>
      <c r="E5" s="34">
        <v>1E-4</v>
      </c>
      <c r="F5" s="22">
        <f t="shared" si="0"/>
        <v>102.50095372973401</v>
      </c>
      <c r="G5" s="34">
        <f t="shared" si="1"/>
        <v>0.7463566266646906</v>
      </c>
    </row>
    <row r="6" spans="1:7" x14ac:dyDescent="0.25">
      <c r="A6" s="22" t="s">
        <v>239</v>
      </c>
      <c r="B6" s="22">
        <v>19908.896519322912</v>
      </c>
      <c r="C6" s="34">
        <v>144.96532413967179</v>
      </c>
      <c r="D6" s="22">
        <v>5.1497000000000002</v>
      </c>
      <c r="E6" s="34">
        <v>1E-4</v>
      </c>
      <c r="F6" s="22">
        <f t="shared" si="0"/>
        <v>102.5248444055572</v>
      </c>
      <c r="G6" s="34">
        <f t="shared" si="1"/>
        <v>0.74653058443490639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69"/>
  <sheetViews>
    <sheetView tabSelected="1" zoomScaleNormal="100" workbookViewId="0">
      <selection activeCell="P2" sqref="P2"/>
    </sheetView>
  </sheetViews>
  <sheetFormatPr defaultRowHeight="15" x14ac:dyDescent="0.25"/>
  <cols>
    <col min="1" max="1" width="11.42578125" bestFit="1" customWidth="1"/>
    <col min="2" max="2" width="10.5703125" bestFit="1" customWidth="1"/>
    <col min="3" max="3" width="12.140625" style="51" bestFit="1" customWidth="1"/>
    <col min="4" max="4" width="12" bestFit="1" customWidth="1"/>
    <col min="5" max="5" width="12" style="51" bestFit="1" customWidth="1"/>
    <col min="6" max="6" width="12" bestFit="1" customWidth="1"/>
    <col min="7" max="7" width="12" style="51" bestFit="1" customWidth="1"/>
    <col min="8" max="8" width="13.28515625" bestFit="1" customWidth="1"/>
    <col min="9" max="9" width="14.85546875" style="51" bestFit="1" customWidth="1"/>
    <col min="10" max="10" width="20.7109375" bestFit="1" customWidth="1"/>
    <col min="11" max="11" width="22.42578125" style="51" bestFit="1" customWidth="1"/>
    <col min="12" max="12" width="16.140625" bestFit="1" customWidth="1"/>
    <col min="13" max="13" width="17.85546875" style="51" bestFit="1" customWidth="1"/>
    <col min="14" max="14" width="11.5703125" bestFit="1" customWidth="1"/>
    <col min="15" max="15" width="13.28515625" style="51" bestFit="1" customWidth="1"/>
    <col min="16" max="16" width="22.5703125" bestFit="1" customWidth="1"/>
    <col min="17" max="17" width="24.140625" style="51" bestFit="1" customWidth="1"/>
    <col min="20" max="20" width="20.42578125" bestFit="1" customWidth="1"/>
    <col min="21" max="21" width="22.140625" style="51" bestFit="1" customWidth="1"/>
    <col min="22" max="22" width="12.5703125" bestFit="1" customWidth="1"/>
    <col min="23" max="23" width="14.28515625" style="51" bestFit="1" customWidth="1"/>
  </cols>
  <sheetData>
    <row r="1" spans="1:23" ht="15.75" thickBot="1" x14ac:dyDescent="0.3">
      <c r="A1" s="39" t="s">
        <v>33</v>
      </c>
      <c r="B1" s="18" t="s">
        <v>255</v>
      </c>
      <c r="C1" s="19" t="s">
        <v>256</v>
      </c>
      <c r="D1" s="18" t="s">
        <v>257</v>
      </c>
      <c r="E1" s="19" t="s">
        <v>258</v>
      </c>
      <c r="F1" s="20" t="s">
        <v>259</v>
      </c>
      <c r="G1" s="19" t="s">
        <v>260</v>
      </c>
      <c r="H1" s="20" t="s">
        <v>261</v>
      </c>
      <c r="I1" s="19" t="s">
        <v>262</v>
      </c>
      <c r="J1" s="20" t="s">
        <v>263</v>
      </c>
      <c r="K1" s="19" t="s">
        <v>264</v>
      </c>
      <c r="L1" s="20" t="s">
        <v>265</v>
      </c>
      <c r="M1" s="19" t="s">
        <v>266</v>
      </c>
      <c r="N1" s="20" t="s">
        <v>267</v>
      </c>
      <c r="O1" s="19" t="s">
        <v>268</v>
      </c>
      <c r="P1" s="20" t="s">
        <v>269</v>
      </c>
      <c r="Q1" s="21" t="s">
        <v>270</v>
      </c>
      <c r="T1" s="65" t="s">
        <v>271</v>
      </c>
      <c r="U1" s="19" t="s">
        <v>272</v>
      </c>
      <c r="V1" s="20" t="s">
        <v>273</v>
      </c>
      <c r="W1" s="21" t="s">
        <v>274</v>
      </c>
    </row>
    <row r="2" spans="1:23" x14ac:dyDescent="0.25">
      <c r="A2" s="44" t="s">
        <v>195</v>
      </c>
      <c r="B2" s="37">
        <v>0.15549762836820594</v>
      </c>
      <c r="C2" s="47">
        <v>4.0966684839641217E-3</v>
      </c>
      <c r="D2" s="38">
        <v>0.47689914441275605</v>
      </c>
      <c r="E2" s="47">
        <v>4.062227296816394E-5</v>
      </c>
      <c r="F2" s="26">
        <v>1.0546401714894226E-3</v>
      </c>
      <c r="G2" s="23">
        <v>6.9371500623642129E-6</v>
      </c>
      <c r="H2" s="26">
        <v>1.8394000000000004</v>
      </c>
      <c r="I2" s="23">
        <v>1.4142135623730951E-4</v>
      </c>
      <c r="J2" s="26">
        <f>(((B2/D2)/F2)/1000)*H2</f>
        <v>0.56868149804038215</v>
      </c>
      <c r="K2" s="23">
        <f>J2*SQRT(((C2/B2)^2)+((E2/D2)^2)+((G2/F2)^2)+((I2/H2)^2))</f>
        <v>1.544226469577299E-2</v>
      </c>
      <c r="L2" s="26">
        <f>SUM(J2:J$2)</f>
        <v>0.56868149804038215</v>
      </c>
      <c r="M2" s="23">
        <f>SQRT((K2^2))</f>
        <v>1.544226469577299E-2</v>
      </c>
      <c r="N2" s="45">
        <f>J2/L$11*100</f>
        <v>0.57522997889516259</v>
      </c>
      <c r="O2" s="23">
        <f>N2*SQRT(((K2/J2)^2)+((K$11/J$11)^2))</f>
        <v>5.914065198933411E-2</v>
      </c>
      <c r="P2" s="46">
        <f>L2/L$11*100</f>
        <v>0.57522997889516259</v>
      </c>
      <c r="Q2" s="53">
        <f>P2*SQRT(((M2/L2)^2)+((M$11/L$11)^2))</f>
        <v>1.601455555878116E-2</v>
      </c>
      <c r="T2" s="59"/>
      <c r="U2" s="60"/>
      <c r="V2" s="31"/>
      <c r="W2" s="61"/>
    </row>
    <row r="3" spans="1:23" x14ac:dyDescent="0.25">
      <c r="A3" s="30" t="s">
        <v>43</v>
      </c>
      <c r="B3" s="35">
        <v>0.39421466727737936</v>
      </c>
      <c r="C3" s="48">
        <v>9.2009289194087997E-3</v>
      </c>
      <c r="D3" s="36">
        <v>0.48865890250724692</v>
      </c>
      <c r="E3" s="48">
        <v>4.0025211382710872E-5</v>
      </c>
      <c r="F3" s="22">
        <v>9.9305356560577406E-4</v>
      </c>
      <c r="G3" s="34">
        <v>6.9870174781878137E-6</v>
      </c>
      <c r="H3" s="22">
        <v>1.9216999999999995</v>
      </c>
      <c r="I3" s="34">
        <v>1.4142135623730951E-4</v>
      </c>
      <c r="J3" s="22">
        <f t="shared" ref="J3:J51" si="0">(((B3/D3)/F3)/1000)*H3</f>
        <v>1.5611329078601399</v>
      </c>
      <c r="K3" s="34">
        <f t="shared" ref="K3:K51" si="1">J3*SQRT(((C3/B3)^2)+((E3/D3)^2)+((G3/F3)^2)+((I3/H3)^2))</f>
        <v>3.8056648371929798E-2</v>
      </c>
      <c r="L3" s="22">
        <f>SUM(J$2:J3)</f>
        <v>2.1298144059005222</v>
      </c>
      <c r="M3" s="34">
        <f>SQRT((K3^2)+(K2^2))</f>
        <v>4.1070330218285607E-2</v>
      </c>
      <c r="N3" s="22">
        <f t="shared" ref="N3:N11" si="2">J3/L$11*100</f>
        <v>1.5791096646108296</v>
      </c>
      <c r="O3" s="23">
        <f t="shared" ref="O3:O11" si="3">N3*SQRT(((K3/J3)^2)+((K$11/J$11)^2))</f>
        <v>0.1612490201240932</v>
      </c>
      <c r="P3" s="46">
        <f t="shared" ref="P3:P11" si="4">L3/L$11*100</f>
        <v>2.1543396435059927</v>
      </c>
      <c r="Q3" s="54">
        <f t="shared" ref="Q3:Q11" si="5">P3*SQRT(((M3/L3)^2)+((M$11/L$11)^2))</f>
        <v>4.3599044564169583E-2</v>
      </c>
      <c r="T3" s="59"/>
      <c r="U3" s="60"/>
      <c r="V3" s="31"/>
      <c r="W3" s="61"/>
    </row>
    <row r="4" spans="1:23" x14ac:dyDescent="0.25">
      <c r="A4" s="30" t="s">
        <v>73</v>
      </c>
      <c r="B4" s="35">
        <v>10.542953918392771</v>
      </c>
      <c r="C4" s="48">
        <v>8.2131961173767587E-2</v>
      </c>
      <c r="D4" s="36">
        <v>0.44013967409378113</v>
      </c>
      <c r="E4" s="48">
        <v>4.2820535317568085E-5</v>
      </c>
      <c r="F4" s="22">
        <v>9.6547919293819059E-4</v>
      </c>
      <c r="G4" s="34">
        <v>6.9662979858063655E-6</v>
      </c>
      <c r="H4" s="22">
        <v>1.5881999999999996</v>
      </c>
      <c r="I4" s="34">
        <v>1.4142135623730951E-4</v>
      </c>
      <c r="J4" s="22">
        <f t="shared" si="0"/>
        <v>39.403433235421339</v>
      </c>
      <c r="K4" s="34">
        <f t="shared" si="1"/>
        <v>0.41843154296797647</v>
      </c>
      <c r="L4" s="22">
        <f>SUM(J$2:J4)</f>
        <v>41.533247641321864</v>
      </c>
      <c r="M4" s="34">
        <f>SQRT((K4^2)+(K2^2)+(K3^2))</f>
        <v>0.42044230064873417</v>
      </c>
      <c r="N4" s="22">
        <f t="shared" si="2"/>
        <v>39.857171626847702</v>
      </c>
      <c r="O4" s="23">
        <f t="shared" si="3"/>
        <v>3.9748902508818311</v>
      </c>
      <c r="P4" s="46">
        <f t="shared" si="4"/>
        <v>42.011511270353694</v>
      </c>
      <c r="Q4" s="54">
        <f t="shared" si="5"/>
        <v>0.49742229516083453</v>
      </c>
      <c r="T4" s="59"/>
      <c r="U4" s="60"/>
      <c r="V4" s="31"/>
      <c r="W4" s="61"/>
    </row>
    <row r="5" spans="1:23" x14ac:dyDescent="0.25">
      <c r="A5" s="30" t="s">
        <v>41</v>
      </c>
      <c r="B5" s="35">
        <v>10.383833176008331</v>
      </c>
      <c r="C5" s="48">
        <v>7.2937343438924912E-2</v>
      </c>
      <c r="D5" s="36">
        <v>0.43713442148069764</v>
      </c>
      <c r="E5" s="48">
        <v>4.2990055604181273E-5</v>
      </c>
      <c r="F5" s="22">
        <v>9.4144321766560996E-4</v>
      </c>
      <c r="G5" s="34">
        <v>6.9706929667416105E-6</v>
      </c>
      <c r="H5" s="22">
        <v>1.5694000000000008</v>
      </c>
      <c r="I5" s="34">
        <v>1.4142135623730951E-4</v>
      </c>
      <c r="J5" s="22">
        <f t="shared" si="0"/>
        <v>39.598817187237486</v>
      </c>
      <c r="K5" s="34">
        <f t="shared" si="1"/>
        <v>0.4041781122064157</v>
      </c>
      <c r="L5" s="22">
        <f>SUM(J$2:J5)</f>
        <v>81.132064828559351</v>
      </c>
      <c r="M5" s="34">
        <f>SQRT((K5^2)+(K3^2)+(K2^2)+(K4^2))</f>
        <v>0.58320808855977169</v>
      </c>
      <c r="N5" s="22">
        <f t="shared" si="2"/>
        <v>40.054805463831919</v>
      </c>
      <c r="O5" s="23">
        <f t="shared" si="3"/>
        <v>3.9928750538692492</v>
      </c>
      <c r="P5" s="46">
        <f t="shared" si="4"/>
        <v>82.066316734185619</v>
      </c>
      <c r="Q5" s="54">
        <f t="shared" si="5"/>
        <v>0.77588941459702143</v>
      </c>
      <c r="T5" s="59"/>
      <c r="U5" s="60"/>
      <c r="V5" s="31"/>
      <c r="W5" s="61"/>
    </row>
    <row r="6" spans="1:23" x14ac:dyDescent="0.25">
      <c r="A6" s="30" t="s">
        <v>17</v>
      </c>
      <c r="B6" s="35">
        <v>3.2641902266001726</v>
      </c>
      <c r="C6" s="48">
        <v>3.2121112777994287E-2</v>
      </c>
      <c r="D6" s="36">
        <v>0.44816099172651058</v>
      </c>
      <c r="E6" s="48">
        <v>4.2316052769819824E-5</v>
      </c>
      <c r="F6" s="22">
        <v>9.3834574583671437E-4</v>
      </c>
      <c r="G6" s="34">
        <v>6.9843256009133775E-6</v>
      </c>
      <c r="H6" s="22">
        <v>1.6412999999999993</v>
      </c>
      <c r="I6" s="34">
        <v>1.4142135623730951E-4</v>
      </c>
      <c r="J6" s="22">
        <f t="shared" si="0"/>
        <v>12.739913747057209</v>
      </c>
      <c r="K6" s="34">
        <f t="shared" si="1"/>
        <v>0.15719865189868568</v>
      </c>
      <c r="L6" s="22">
        <f>SUM(J$2:J6)</f>
        <v>93.871978575616566</v>
      </c>
      <c r="M6" s="34">
        <f>SQRT((K6^2)+(K4^2)+(K3^2)+(K5^2)+(K2^2))</f>
        <v>0.60402242567665199</v>
      </c>
      <c r="N6" s="22">
        <f t="shared" si="2"/>
        <v>12.886616394411904</v>
      </c>
      <c r="O6" s="23">
        <f t="shared" si="3"/>
        <v>1.2877096860915764</v>
      </c>
      <c r="P6" s="46">
        <f t="shared" si="4"/>
        <v>94.952933128597522</v>
      </c>
      <c r="Q6" s="54">
        <f t="shared" si="5"/>
        <v>0.84458207129957275</v>
      </c>
      <c r="T6" s="59"/>
      <c r="U6" s="60"/>
      <c r="V6" s="31"/>
      <c r="W6" s="61"/>
    </row>
    <row r="7" spans="1:23" x14ac:dyDescent="0.25">
      <c r="A7" s="30" t="s">
        <v>165</v>
      </c>
      <c r="B7" s="35">
        <v>0.82257350529921569</v>
      </c>
      <c r="C7" s="48">
        <v>1.0695023627959542E-2</v>
      </c>
      <c r="D7" s="36">
        <v>0.41719168033140597</v>
      </c>
      <c r="E7" s="48">
        <v>4.4082460678002909E-5</v>
      </c>
      <c r="F7" s="22">
        <v>9.3127762420732298E-4</v>
      </c>
      <c r="G7" s="34">
        <v>6.9683916275240638E-6</v>
      </c>
      <c r="H7" s="22">
        <v>1.4501999999999997</v>
      </c>
      <c r="I7" s="34">
        <v>1.4142135623730951E-4</v>
      </c>
      <c r="J7" s="22">
        <f>(((B7/D7)/F7)/1000)*H7</f>
        <v>3.0703494720002507</v>
      </c>
      <c r="K7" s="34">
        <f t="shared" si="1"/>
        <v>4.6061358267574432E-2</v>
      </c>
      <c r="L7" s="22">
        <f>SUM(J$2:J7)</f>
        <v>96.942328047616812</v>
      </c>
      <c r="M7" s="34">
        <f>SQRT((K7^2)+(K5^2)+(K4^2)+(K6^2)+(K2^2)+(K3^2))</f>
        <v>0.60577614631624488</v>
      </c>
      <c r="N7" s="22">
        <f t="shared" si="2"/>
        <v>3.105705158450685</v>
      </c>
      <c r="O7" s="23">
        <f t="shared" si="3"/>
        <v>0.31147046192067818</v>
      </c>
      <c r="P7" s="46">
        <f t="shared" si="4"/>
        <v>98.058638287048211</v>
      </c>
      <c r="Q7" s="54">
        <f t="shared" si="5"/>
        <v>0.8591253619358864</v>
      </c>
      <c r="T7" s="59"/>
      <c r="U7" s="60"/>
      <c r="V7" s="31"/>
      <c r="W7" s="61"/>
    </row>
    <row r="8" spans="1:23" x14ac:dyDescent="0.25">
      <c r="A8" s="30" t="s">
        <v>93</v>
      </c>
      <c r="B8" s="35">
        <v>0.27262897663794405</v>
      </c>
      <c r="C8" s="48">
        <v>6.3665228082492552E-3</v>
      </c>
      <c r="D8" s="36">
        <v>0.44236854414880461</v>
      </c>
      <c r="E8" s="48">
        <v>4.2550386507819115E-5</v>
      </c>
      <c r="F8" s="22">
        <v>9.5130126182966861E-4</v>
      </c>
      <c r="G8" s="34">
        <v>6.9706930317737907E-6</v>
      </c>
      <c r="H8" s="22">
        <v>1.6077000000000004</v>
      </c>
      <c r="I8" s="34">
        <v>1.4142135623730951E-4</v>
      </c>
      <c r="J8" s="22">
        <f t="shared" si="0"/>
        <v>1.0415370288583579</v>
      </c>
      <c r="K8" s="34">
        <f t="shared" si="1"/>
        <v>2.5491951009085998E-2</v>
      </c>
      <c r="L8" s="22">
        <f>SUM(J$2:J8)</f>
        <v>97.983865076475169</v>
      </c>
      <c r="M8" s="34">
        <f>SQRT((K8^2)+(K6^2)+(K5^2)+(K7^2)+(K3^2)+(K4^2)+(K2^2))</f>
        <v>0.60631227846053892</v>
      </c>
      <c r="N8" s="22">
        <f t="shared" si="2"/>
        <v>1.0535305354460112</v>
      </c>
      <c r="O8" s="23">
        <f t="shared" si="3"/>
        <v>0.10760472191501531</v>
      </c>
      <c r="P8" s="46">
        <f t="shared" si="4"/>
        <v>99.112168822494212</v>
      </c>
      <c r="Q8" s="54">
        <f t="shared" si="5"/>
        <v>0.8640574530482934</v>
      </c>
      <c r="T8" s="59"/>
      <c r="U8" s="60"/>
      <c r="V8" s="31"/>
      <c r="W8" s="61"/>
    </row>
    <row r="9" spans="1:23" x14ac:dyDescent="0.25">
      <c r="A9" s="30" t="s">
        <v>206</v>
      </c>
      <c r="B9" s="35">
        <v>0.13184362400160926</v>
      </c>
      <c r="C9" s="48">
        <v>6.2109377270715884E-3</v>
      </c>
      <c r="D9" s="36">
        <v>0.44484851799190628</v>
      </c>
      <c r="E9" s="48">
        <v>4.2322839108381465E-5</v>
      </c>
      <c r="F9" s="22">
        <v>9.3178725670001183E-4</v>
      </c>
      <c r="G9" s="34">
        <v>6.9722050144082348E-6</v>
      </c>
      <c r="H9" s="22">
        <v>1.6269</v>
      </c>
      <c r="I9" s="34">
        <v>1.4142135623730951E-4</v>
      </c>
      <c r="J9" s="22">
        <f t="shared" si="0"/>
        <v>0.5174770294738239</v>
      </c>
      <c r="K9" s="34">
        <f t="shared" si="1"/>
        <v>2.468318944620838E-2</v>
      </c>
      <c r="L9" s="22">
        <f>SUM(J$2:J9)</f>
        <v>98.501342105948993</v>
      </c>
      <c r="M9" s="34">
        <f>SQRT((K9^2)+(K7^2)+(K6^2)+(K8^2)+(K4^2)+(K5^2)+(K3^2)+(K2^2))</f>
        <v>0.60681450118899394</v>
      </c>
      <c r="N9" s="22">
        <f t="shared" si="2"/>
        <v>0.52343588066201108</v>
      </c>
      <c r="O9" s="23">
        <f t="shared" si="3"/>
        <v>5.7597412741437662E-2</v>
      </c>
      <c r="P9" s="46">
        <f t="shared" si="4"/>
        <v>99.635604703156233</v>
      </c>
      <c r="Q9" s="54">
        <f t="shared" si="5"/>
        <v>0.86668450350275028</v>
      </c>
      <c r="T9" s="59"/>
      <c r="U9" s="60"/>
      <c r="V9" s="31"/>
      <c r="W9" s="61"/>
    </row>
    <row r="10" spans="1:23" x14ac:dyDescent="0.25">
      <c r="A10" s="30" t="s">
        <v>9</v>
      </c>
      <c r="B10" s="35">
        <v>5.8649076047004416E-2</v>
      </c>
      <c r="C10" s="48">
        <v>3.6033951261741108E-3</v>
      </c>
      <c r="D10" s="36">
        <v>0.44362139917695464</v>
      </c>
      <c r="E10" s="48">
        <v>4.2445166898145265E-5</v>
      </c>
      <c r="F10" s="22">
        <v>9.3682357639792531E-4</v>
      </c>
      <c r="G10" s="34">
        <v>6.9729957298448942E-6</v>
      </c>
      <c r="H10" s="22">
        <v>1.617</v>
      </c>
      <c r="I10" s="34">
        <v>1.4142135623730951E-4</v>
      </c>
      <c r="J10" s="22">
        <f t="shared" si="0"/>
        <v>0.22819225260459039</v>
      </c>
      <c r="K10" s="34">
        <f t="shared" si="1"/>
        <v>1.4122655196380134E-2</v>
      </c>
      <c r="L10" s="22">
        <f>SUM(J$2:J10)</f>
        <v>98.729534358553579</v>
      </c>
      <c r="M10" s="34">
        <f>SQRT((K10^2)+(K8^2)+(K7^2)+(K9^2)+(K5^2)+(K6^2)+(K4^2)+(K3^2)+(K2^2))</f>
        <v>0.60697882025902961</v>
      </c>
      <c r="N10" s="22">
        <f t="shared" si="2"/>
        <v>0.23081993189878167</v>
      </c>
      <c r="O10" s="23">
        <f t="shared" si="3"/>
        <v>2.6980531960145125E-2</v>
      </c>
      <c r="P10" s="46">
        <f t="shared" si="4"/>
        <v>99.866424635055012</v>
      </c>
      <c r="Q10" s="54">
        <f t="shared" si="5"/>
        <v>0.86780340923497634</v>
      </c>
      <c r="T10" s="59"/>
      <c r="U10" s="60"/>
      <c r="V10" s="31"/>
      <c r="W10" s="61"/>
    </row>
    <row r="11" spans="1:23" ht="15.75" thickBot="1" x14ac:dyDescent="0.3">
      <c r="A11" s="32" t="s">
        <v>110</v>
      </c>
      <c r="B11" s="42">
        <v>3.4041167685833429E-2</v>
      </c>
      <c r="C11" s="49">
        <v>3.3665262893979174E-3</v>
      </c>
      <c r="D11" s="43">
        <v>0.45721107414958689</v>
      </c>
      <c r="E11" s="49">
        <v>4.1716357690999532E-5</v>
      </c>
      <c r="F11" s="25">
        <v>9.6090354499491696E-4</v>
      </c>
      <c r="G11" s="52">
        <v>6.9688382196666123E-6</v>
      </c>
      <c r="H11" s="25">
        <v>1.7042999999999999</v>
      </c>
      <c r="I11" s="52">
        <v>1.4142135623730951E-4</v>
      </c>
      <c r="J11" s="25">
        <f t="shared" si="0"/>
        <v>0.13205472841333299</v>
      </c>
      <c r="K11" s="52">
        <f t="shared" si="1"/>
        <v>1.309472863835703E-2</v>
      </c>
      <c r="L11" s="25">
        <f>SUM(J$2:J11)</f>
        <v>98.861589086966916</v>
      </c>
      <c r="M11" s="52">
        <f>SQRT((K11^2)+(K9^2)+(K8^2)+(K10^2)+(K6^2)+(K7^2)+(K5^2)+(K4^2)+(K3^2)+(K2^2))</f>
        <v>0.6071200541582823</v>
      </c>
      <c r="N11" s="25">
        <f t="shared" si="2"/>
        <v>0.13357536494499053</v>
      </c>
      <c r="O11" s="23">
        <f t="shared" si="3"/>
        <v>1.8731989852670942E-2</v>
      </c>
      <c r="P11" s="46">
        <f t="shared" si="4"/>
        <v>100</v>
      </c>
      <c r="Q11" s="55">
        <f t="shared" si="5"/>
        <v>0.86848433502726397</v>
      </c>
      <c r="T11" s="59">
        <v>105.67642272456601</v>
      </c>
      <c r="U11" s="60">
        <v>0.76947851607522644</v>
      </c>
      <c r="V11" s="33">
        <f>L11/T11*100</f>
        <v>93.551226033302427</v>
      </c>
      <c r="W11" s="64">
        <f>V11*SQRT(((U11/T11)^2)+((M11/L11)^2))</f>
        <v>0.89111112390849523</v>
      </c>
    </row>
    <row r="12" spans="1:23" x14ac:dyDescent="0.25">
      <c r="A12" s="28" t="s">
        <v>40</v>
      </c>
      <c r="B12" s="40">
        <v>0.17095118241340396</v>
      </c>
      <c r="C12" s="50">
        <v>3.5521988896934078E-3</v>
      </c>
      <c r="D12" s="41">
        <v>0.48126045016077162</v>
      </c>
      <c r="E12" s="50">
        <v>4.0372113433350169E-5</v>
      </c>
      <c r="F12" s="24">
        <v>1.0652831137831008E-3</v>
      </c>
      <c r="G12" s="27">
        <v>6.9747161208776815E-6</v>
      </c>
      <c r="H12" s="24">
        <v>1.8708999999999998</v>
      </c>
      <c r="I12" s="27">
        <v>1.4142135623730951E-4</v>
      </c>
      <c r="J12" s="24">
        <f t="shared" si="0"/>
        <v>0.62384610535319118</v>
      </c>
      <c r="K12" s="27">
        <f t="shared" si="1"/>
        <v>1.359136644367844E-2</v>
      </c>
      <c r="L12" s="24">
        <f>SUM(J$12:J12)</f>
        <v>0.62384610535319118</v>
      </c>
      <c r="M12" s="27">
        <f>SQRT((K12^2))</f>
        <v>1.359136644367844E-2</v>
      </c>
      <c r="N12" s="24">
        <f>J12/L$21*100</f>
        <v>0.67431542889635743</v>
      </c>
      <c r="O12" s="27">
        <f>N12*SQRT(((K12/J12)^2)+((K$21/J$21)^2))</f>
        <v>2.9632868806944844E-2</v>
      </c>
      <c r="P12" s="24">
        <f>L12/L$21*100</f>
        <v>0.67431542889635743</v>
      </c>
      <c r="Q12" s="53">
        <f>P12*SQRT(((M12/L12)^2)+((M$21/L$21)^2))</f>
        <v>1.5395034194399842E-2</v>
      </c>
      <c r="T12" s="56"/>
      <c r="U12" s="57"/>
      <c r="V12" s="29"/>
      <c r="W12" s="58"/>
    </row>
    <row r="13" spans="1:23" x14ac:dyDescent="0.25">
      <c r="A13" s="30" t="s">
        <v>167</v>
      </c>
      <c r="B13" s="35">
        <v>0.3632810001654857</v>
      </c>
      <c r="C13" s="48">
        <v>6.4240750730741158E-3</v>
      </c>
      <c r="D13" s="36">
        <v>0.48600805328335911</v>
      </c>
      <c r="E13" s="48">
        <v>3.9820425844009146E-5</v>
      </c>
      <c r="F13" s="22">
        <v>1.007915097975297E-3</v>
      </c>
      <c r="G13" s="34">
        <v>6.9872937515075835E-6</v>
      </c>
      <c r="H13" s="22">
        <v>1.9191000000000003</v>
      </c>
      <c r="I13" s="34">
        <v>1.4142135623730951E-4</v>
      </c>
      <c r="J13" s="22">
        <f t="shared" si="0"/>
        <v>1.4232227379419724</v>
      </c>
      <c r="K13" s="34">
        <f t="shared" si="1"/>
        <v>2.7032854917095644E-2</v>
      </c>
      <c r="L13" s="22">
        <f>SUM(J$12:J13)</f>
        <v>2.0470688432951638</v>
      </c>
      <c r="M13" s="34">
        <f>SQRT((K13^2)+(K12^2))</f>
        <v>3.025723858476002E-2</v>
      </c>
      <c r="N13" s="22">
        <f t="shared" ref="N13:N21" si="6">J13/L$21*100</f>
        <v>1.5383618535328569</v>
      </c>
      <c r="O13" s="34">
        <f t="shared" ref="O13:O21" si="7">N13*SQRT(((K13/J13)^2)+((K$21/J$21)^2))</f>
        <v>6.558009416773504E-2</v>
      </c>
      <c r="P13" s="22">
        <f t="shared" ref="P13:P21" si="8">L13/L$21*100</f>
        <v>2.2126772824292145</v>
      </c>
      <c r="Q13" s="54">
        <f t="shared" ref="Q13:Q21" si="9">P13*SQRT(((M13/L13)^2)+((M$21/L$21)^2))</f>
        <v>3.6023866613873877E-2</v>
      </c>
      <c r="T13" s="59"/>
      <c r="U13" s="60"/>
      <c r="V13" s="31"/>
      <c r="W13" s="61"/>
    </row>
    <row r="14" spans="1:23" x14ac:dyDescent="0.25">
      <c r="A14" s="30" t="s">
        <v>48</v>
      </c>
      <c r="B14" s="35">
        <v>6.705611504712901</v>
      </c>
      <c r="C14" s="48">
        <v>7.4795169785748836E-2</v>
      </c>
      <c r="D14" s="36">
        <v>0.4458947597896285</v>
      </c>
      <c r="E14" s="48">
        <v>4.2195079826680271E-5</v>
      </c>
      <c r="F14" s="22">
        <v>9.0865543687065735E-4</v>
      </c>
      <c r="G14" s="34">
        <v>6.9838770263214469E-6</v>
      </c>
      <c r="H14" s="22">
        <v>1.6362999999999994</v>
      </c>
      <c r="I14" s="34">
        <v>1.4142135623730951E-4</v>
      </c>
      <c r="J14" s="22">
        <f t="shared" si="0"/>
        <v>27.081313268307326</v>
      </c>
      <c r="K14" s="34">
        <f t="shared" si="1"/>
        <v>0.36685385441907492</v>
      </c>
      <c r="L14" s="22">
        <f>SUM(J$12:J14)</f>
        <v>29.128382111602491</v>
      </c>
      <c r="M14" s="34">
        <f>SQRT((K14^2)+(K12^2)+(K13^2))</f>
        <v>0.36809951234538046</v>
      </c>
      <c r="N14" s="22">
        <f t="shared" si="6"/>
        <v>29.272199048604442</v>
      </c>
      <c r="O14" s="34">
        <f t="shared" si="7"/>
        <v>1.1854445480848699</v>
      </c>
      <c r="P14" s="22">
        <f t="shared" si="8"/>
        <v>31.484876331033657</v>
      </c>
      <c r="Q14" s="54">
        <f t="shared" si="9"/>
        <v>0.45220724066717599</v>
      </c>
      <c r="T14" s="59"/>
      <c r="U14" s="60"/>
      <c r="V14" s="31"/>
      <c r="W14" s="61"/>
    </row>
    <row r="15" spans="1:23" x14ac:dyDescent="0.25">
      <c r="A15" s="30" t="s">
        <v>14</v>
      </c>
      <c r="B15" s="35">
        <v>9.0764632842316519</v>
      </c>
      <c r="C15" s="48">
        <v>9.7984738596346363E-2</v>
      </c>
      <c r="D15" s="36">
        <v>0.44363296908461924</v>
      </c>
      <c r="E15" s="48">
        <v>4.2477979479334547E-5</v>
      </c>
      <c r="F15" s="22">
        <v>9.3880475331670459E-4</v>
      </c>
      <c r="G15" s="34">
        <v>6.9877421033406902E-6</v>
      </c>
      <c r="H15" s="22">
        <v>1.6158000000000001</v>
      </c>
      <c r="I15" s="34">
        <v>1.4142135623730951E-4</v>
      </c>
      <c r="J15" s="22">
        <f>(((B15/D15)/F15)/1000)*H15</f>
        <v>35.213173406969688</v>
      </c>
      <c r="K15" s="34">
        <f t="shared" si="1"/>
        <v>0.46176385744318749</v>
      </c>
      <c r="L15" s="22">
        <f>SUM(J$12:J15)</f>
        <v>64.341555518572179</v>
      </c>
      <c r="M15" s="34">
        <f>SQRT((K15^2)+(K13^2)+(K12^2)+(K14^2))</f>
        <v>0.5905278240944446</v>
      </c>
      <c r="N15" s="22">
        <f t="shared" si="6"/>
        <v>38.06192893562978</v>
      </c>
      <c r="O15" s="34">
        <f t="shared" si="7"/>
        <v>1.535970414264173</v>
      </c>
      <c r="P15" s="22">
        <f t="shared" si="8"/>
        <v>69.546805266663441</v>
      </c>
      <c r="Q15" s="54">
        <f t="shared" si="9"/>
        <v>0.79546838112036056</v>
      </c>
      <c r="T15" s="59"/>
      <c r="U15" s="60"/>
      <c r="V15" s="31"/>
      <c r="W15" s="61"/>
    </row>
    <row r="16" spans="1:23" x14ac:dyDescent="0.25">
      <c r="A16" s="30" t="s">
        <v>111</v>
      </c>
      <c r="B16" s="35">
        <v>4.889504329914617</v>
      </c>
      <c r="C16" s="48">
        <v>4.6507064891318187E-2</v>
      </c>
      <c r="D16" s="36">
        <v>0.4436383621874142</v>
      </c>
      <c r="E16" s="48">
        <v>4.2515418013323048E-5</v>
      </c>
      <c r="F16" s="22">
        <v>1.045803221271259E-3</v>
      </c>
      <c r="G16" s="34">
        <v>6.9763674900163548E-6</v>
      </c>
      <c r="H16" s="22">
        <v>1.6143999999999998</v>
      </c>
      <c r="I16" s="34">
        <v>1.4142135623730951E-4</v>
      </c>
      <c r="J16" s="22">
        <f t="shared" si="0"/>
        <v>17.013627319803586</v>
      </c>
      <c r="K16" s="34">
        <f t="shared" si="1"/>
        <v>0.19767131834085788</v>
      </c>
      <c r="L16" s="22">
        <f>SUM(J$12:J16)</f>
        <v>81.355182838375768</v>
      </c>
      <c r="M16" s="34">
        <f>SQRT((K16^2)+(K14^2)+(K13^2)+(K15^2)+(K12^2))</f>
        <v>0.62273353942463383</v>
      </c>
      <c r="N16" s="22">
        <f t="shared" si="6"/>
        <v>18.390034504969684</v>
      </c>
      <c r="O16" s="34">
        <f t="shared" si="7"/>
        <v>0.73364782354566349</v>
      </c>
      <c r="P16" s="22">
        <f t="shared" si="8"/>
        <v>87.936839771633117</v>
      </c>
      <c r="Q16" s="54">
        <f t="shared" si="9"/>
        <v>0.90185935928798777</v>
      </c>
      <c r="T16" s="59"/>
      <c r="U16" s="60"/>
      <c r="V16" s="31"/>
      <c r="W16" s="61"/>
    </row>
    <row r="17" spans="1:23" x14ac:dyDescent="0.25">
      <c r="A17" s="30" t="s">
        <v>11</v>
      </c>
      <c r="B17" s="35">
        <v>1.8001970588175307</v>
      </c>
      <c r="C17" s="48">
        <v>2.1463872391671111E-2</v>
      </c>
      <c r="D17" s="36">
        <v>0.43034238488783949</v>
      </c>
      <c r="E17" s="48">
        <v>4.3278990619383257E-5</v>
      </c>
      <c r="F17" s="22">
        <v>9.8787872800737268E-4</v>
      </c>
      <c r="G17" s="34">
        <v>6.9853608841590322E-6</v>
      </c>
      <c r="H17" s="22">
        <v>1.5308999999999999</v>
      </c>
      <c r="I17" s="34">
        <v>1.4142135623730951E-4</v>
      </c>
      <c r="J17" s="22">
        <f t="shared" si="0"/>
        <v>6.4825983549163837</v>
      </c>
      <c r="K17" s="34">
        <f t="shared" si="1"/>
        <v>8.9867205101797354E-2</v>
      </c>
      <c r="L17" s="22">
        <f>SUM(J$12:J17)</f>
        <v>87.837781193292159</v>
      </c>
      <c r="M17" s="34">
        <f>SQRT((K17^2)+(K15^2)+(K14^2)+(K16^2)+(K12^2)+(K13^2))</f>
        <v>0.62918453229330151</v>
      </c>
      <c r="N17" s="22">
        <f t="shared" si="6"/>
        <v>7.0070423659749164</v>
      </c>
      <c r="O17" s="34">
        <f t="shared" si="7"/>
        <v>0.2845155803332684</v>
      </c>
      <c r="P17" s="22">
        <f t="shared" si="8"/>
        <v>94.943882137608043</v>
      </c>
      <c r="Q17" s="54">
        <f t="shared" si="9"/>
        <v>0.93940828117036068</v>
      </c>
      <c r="T17" s="59"/>
      <c r="U17" s="60"/>
      <c r="V17" s="31"/>
      <c r="W17" s="61"/>
    </row>
    <row r="18" spans="1:23" x14ac:dyDescent="0.25">
      <c r="A18" s="30" t="s">
        <v>203</v>
      </c>
      <c r="B18" s="35">
        <v>0.68044767845910981</v>
      </c>
      <c r="C18" s="48">
        <v>9.2722952887922382E-3</v>
      </c>
      <c r="D18" s="36">
        <v>0.44908189396828868</v>
      </c>
      <c r="E18" s="48">
        <v>4.2234890138128553E-5</v>
      </c>
      <c r="F18" s="22">
        <v>9.117702141920493E-4</v>
      </c>
      <c r="G18" s="34">
        <v>6.9699369656704411E-6</v>
      </c>
      <c r="H18" s="22">
        <v>1.6484000000000005</v>
      </c>
      <c r="I18" s="34">
        <v>1.4142135623730951E-4</v>
      </c>
      <c r="J18" s="22">
        <f t="shared" si="0"/>
        <v>2.7393428845065562</v>
      </c>
      <c r="K18" s="34">
        <f t="shared" si="1"/>
        <v>4.2802316317670251E-2</v>
      </c>
      <c r="L18" s="22">
        <f>SUM(J$12:J18)</f>
        <v>90.577124077798715</v>
      </c>
      <c r="M18" s="34">
        <f>SQRT((K18^2)+(K16^2)+(K15^2)+(K17^2)+(K13^2)+(K14^2)+(K12^2))</f>
        <v>0.63063873490239919</v>
      </c>
      <c r="N18" s="22">
        <f t="shared" si="6"/>
        <v>2.9609564862386044</v>
      </c>
      <c r="O18" s="34">
        <f t="shared" si="7"/>
        <v>0.12210731309814933</v>
      </c>
      <c r="P18" s="22">
        <f t="shared" si="8"/>
        <v>97.904838623846643</v>
      </c>
      <c r="Q18" s="54">
        <f t="shared" si="9"/>
        <v>0.95458452039343022</v>
      </c>
      <c r="T18" s="59"/>
      <c r="U18" s="60"/>
      <c r="V18" s="31"/>
      <c r="W18" s="61"/>
    </row>
    <row r="19" spans="1:23" x14ac:dyDescent="0.25">
      <c r="A19" s="30" t="s">
        <v>92</v>
      </c>
      <c r="B19" s="35">
        <v>0.27820174045240059</v>
      </c>
      <c r="C19" s="48">
        <v>6.6606142507329704E-3</v>
      </c>
      <c r="D19" s="36">
        <v>0.44391519823788544</v>
      </c>
      <c r="E19" s="48">
        <v>4.2601730928577342E-5</v>
      </c>
      <c r="F19" s="22">
        <v>9.425070688030109E-4</v>
      </c>
      <c r="G19" s="34">
        <v>6.9785700071045837E-6</v>
      </c>
      <c r="H19" s="22">
        <v>1.6122999999999994</v>
      </c>
      <c r="I19" s="34">
        <v>1.4142135623730951E-4</v>
      </c>
      <c r="J19" s="22">
        <f t="shared" si="0"/>
        <v>1.0720648733238347</v>
      </c>
      <c r="K19" s="34">
        <f t="shared" si="1"/>
        <v>2.6866800693095088E-2</v>
      </c>
      <c r="L19" s="22">
        <f>SUM(J$12:J19)</f>
        <v>91.649188951122554</v>
      </c>
      <c r="M19" s="34">
        <f>SQRT((K19^2)+(K17^2)+(K16^2)+(K18^2)+(K14^2)+(K15^2)+(K13^2)+(K12^2))</f>
        <v>0.63121077219798849</v>
      </c>
      <c r="N19" s="22">
        <f t="shared" si="6"/>
        <v>1.1587952199377831</v>
      </c>
      <c r="O19" s="34">
        <f t="shared" si="7"/>
        <v>5.2907207270200318E-2</v>
      </c>
      <c r="P19" s="22">
        <f t="shared" si="8"/>
        <v>99.063633843784444</v>
      </c>
      <c r="Q19" s="54">
        <f t="shared" si="9"/>
        <v>0.96057730640969896</v>
      </c>
      <c r="T19" s="59"/>
      <c r="U19" s="60"/>
      <c r="V19" s="31"/>
      <c r="W19" s="61"/>
    </row>
    <row r="20" spans="1:23" x14ac:dyDescent="0.25">
      <c r="A20" s="30" t="s">
        <v>149</v>
      </c>
      <c r="B20" s="35">
        <v>0.13863175003396466</v>
      </c>
      <c r="C20" s="48">
        <v>3.2943334306341728E-3</v>
      </c>
      <c r="D20" s="36">
        <v>0.44315309374656536</v>
      </c>
      <c r="E20" s="48">
        <v>4.2500766267590907E-5</v>
      </c>
      <c r="F20" s="22">
        <v>9.2887868943660986E-4</v>
      </c>
      <c r="G20" s="34">
        <v>7.0247775781387625E-6</v>
      </c>
      <c r="H20" s="22">
        <v>1.6128999999999998</v>
      </c>
      <c r="I20" s="34">
        <v>1.4142135623730951E-4</v>
      </c>
      <c r="J20" s="22">
        <f t="shared" si="0"/>
        <v>0.54319699995448256</v>
      </c>
      <c r="K20" s="34">
        <f t="shared" si="1"/>
        <v>1.354620413254878E-2</v>
      </c>
      <c r="L20" s="22">
        <f>SUM(J$12:J20)</f>
        <v>92.192385951077043</v>
      </c>
      <c r="M20" s="34">
        <f>SQRT((K20^2)+(K18^2)+(K17^2)+(K19^2)+(K15^2)+(K16^2)+(K14^2)+(K13^2)+(K12^2))</f>
        <v>0.63135611075302156</v>
      </c>
      <c r="N20" s="22">
        <f t="shared" si="6"/>
        <v>0.58714178842576603</v>
      </c>
      <c r="O20" s="34">
        <f t="shared" si="7"/>
        <v>2.676764799900027E-2</v>
      </c>
      <c r="P20" s="22">
        <f t="shared" si="8"/>
        <v>99.650775632210213</v>
      </c>
      <c r="Q20" s="54">
        <f t="shared" si="9"/>
        <v>0.96351382146537035</v>
      </c>
      <c r="T20" s="59"/>
      <c r="U20" s="60"/>
      <c r="V20" s="31"/>
      <c r="W20" s="61"/>
    </row>
    <row r="21" spans="1:23" ht="15.75" thickBot="1" x14ac:dyDescent="0.3">
      <c r="A21" s="32" t="s">
        <v>70</v>
      </c>
      <c r="B21" s="42">
        <v>7.8467318782415307E-2</v>
      </c>
      <c r="C21" s="49">
        <v>2.9339579750667141E-3</v>
      </c>
      <c r="D21" s="43">
        <v>0.46146496815286608</v>
      </c>
      <c r="E21" s="49">
        <v>4.1335722999475965E-5</v>
      </c>
      <c r="F21" s="25">
        <v>9.1512579269677772E-4</v>
      </c>
      <c r="G21" s="52">
        <v>6.9955883741589931E-6</v>
      </c>
      <c r="H21" s="25">
        <v>1.7387999999999995</v>
      </c>
      <c r="I21" s="52">
        <v>1.4142135623730951E-4</v>
      </c>
      <c r="J21" s="25">
        <f t="shared" si="0"/>
        <v>0.32308657403355245</v>
      </c>
      <c r="K21" s="52">
        <f t="shared" si="1"/>
        <v>1.2330422393061249E-2</v>
      </c>
      <c r="L21" s="25">
        <f>SUM(J$12:J21)</f>
        <v>92.515472525110596</v>
      </c>
      <c r="M21" s="52">
        <f>SQRT((K21^2)+(K19^2)+(K18^2)+(K20^2)+(K16^2)+(K17^2)+(K15^2)+(K14^2)+(K13^2)+(K12^2))</f>
        <v>0.63147650621505547</v>
      </c>
      <c r="N21" s="25">
        <f t="shared" si="6"/>
        <v>0.34922436778978799</v>
      </c>
      <c r="O21" s="52">
        <f t="shared" si="7"/>
        <v>1.8848577542878726E-2</v>
      </c>
      <c r="P21" s="25">
        <f t="shared" si="8"/>
        <v>100</v>
      </c>
      <c r="Q21" s="55">
        <f t="shared" si="9"/>
        <v>0.96529003747661724</v>
      </c>
      <c r="T21" s="59">
        <v>101.74242477234782</v>
      </c>
      <c r="U21" s="60">
        <v>0.74083346761141755</v>
      </c>
      <c r="V21" s="33">
        <f>L21/T21*100</f>
        <v>90.931067086436315</v>
      </c>
      <c r="W21" s="64">
        <f>V21*SQRT(((U21/T21)^2)+((M21/L21)^2))</f>
        <v>0.90753082999145318</v>
      </c>
    </row>
    <row r="22" spans="1:23" x14ac:dyDescent="0.25">
      <c r="A22" s="28" t="s">
        <v>213</v>
      </c>
      <c r="B22" s="40">
        <v>0.21116126071470118</v>
      </c>
      <c r="C22" s="50">
        <v>4.8446928001892632E-3</v>
      </c>
      <c r="D22" s="41">
        <v>0.48635115900772663</v>
      </c>
      <c r="E22" s="50">
        <v>3.9970549923930061E-5</v>
      </c>
      <c r="F22" s="24">
        <v>1.0460873358981316E-3</v>
      </c>
      <c r="G22" s="27">
        <v>7.0113351056941103E-6</v>
      </c>
      <c r="H22" s="24">
        <v>1.9135</v>
      </c>
      <c r="I22" s="27">
        <v>1.4142135623730951E-4</v>
      </c>
      <c r="J22" s="24">
        <f t="shared" si="0"/>
        <v>0.79419072924980272</v>
      </c>
      <c r="K22" s="27">
        <f t="shared" si="1"/>
        <v>1.8982993961506423E-2</v>
      </c>
      <c r="L22" s="24">
        <f>SUM(J$22:J22)</f>
        <v>0.79419072924980272</v>
      </c>
      <c r="M22" s="27">
        <f>SQRT((K22^2))</f>
        <v>1.8982993961506423E-2</v>
      </c>
      <c r="N22" s="24">
        <f>J22/L$31*100</f>
        <v>0.83915664321850358</v>
      </c>
      <c r="O22" s="27">
        <f>N22*SQRT(((K22/J22)^2)+((K$31/J$31)^2))</f>
        <v>2.9643522992414163E-2</v>
      </c>
      <c r="P22" s="24">
        <f>L22/L$31*100</f>
        <v>0.83915664321850358</v>
      </c>
      <c r="Q22" s="53">
        <f>P22*SQRT(((M22/L22)^2)+((M$31/L$31)^2))</f>
        <v>2.0711041458870573E-2</v>
      </c>
      <c r="T22" s="56"/>
      <c r="U22" s="57"/>
      <c r="V22" s="29"/>
      <c r="W22" s="58"/>
    </row>
    <row r="23" spans="1:23" x14ac:dyDescent="0.25">
      <c r="A23" s="30" t="s">
        <v>76</v>
      </c>
      <c r="B23" s="35">
        <v>0.27210697716302235</v>
      </c>
      <c r="C23" s="48">
        <v>6.1686669513927811E-3</v>
      </c>
      <c r="D23" s="36">
        <v>0.49166016755138497</v>
      </c>
      <c r="E23" s="48">
        <v>3.9646269479836191E-5</v>
      </c>
      <c r="F23" s="22">
        <v>1.020115084828014E-3</v>
      </c>
      <c r="G23" s="34">
        <v>7.0032103824580694E-6</v>
      </c>
      <c r="H23" s="22">
        <v>1.9542999999999999</v>
      </c>
      <c r="I23" s="34">
        <v>1.4142135623730951E-4</v>
      </c>
      <c r="J23" s="22">
        <f t="shared" si="0"/>
        <v>1.0602705906536505</v>
      </c>
      <c r="K23" s="34">
        <f t="shared" si="1"/>
        <v>2.5114558106775368E-2</v>
      </c>
      <c r="L23" s="22">
        <f>SUM(J$22:J23)</f>
        <v>1.8544613199034532</v>
      </c>
      <c r="M23" s="34">
        <f>SQRT((K23^2)+(K22^2))</f>
        <v>3.1481662736284846E-2</v>
      </c>
      <c r="N23" s="22">
        <f t="shared" ref="N23:N31" si="10">J23/L$31*100</f>
        <v>1.1203015560212655</v>
      </c>
      <c r="O23" s="34">
        <f t="shared" ref="O23:O31" si="11">N23*SQRT(((K23/J23)^2)+((K$31/J$31)^2))</f>
        <v>3.9412208879068988E-2</v>
      </c>
      <c r="P23" s="22">
        <f t="shared" ref="P23:P31" si="12">L23/L$31*100</f>
        <v>1.9594581992397688</v>
      </c>
      <c r="Q23" s="54">
        <f t="shared" ref="Q23:Q31" si="13">P23*SQRT(((M23/L23)^2)+((M$31/L$31)^2))</f>
        <v>3.537953832750676E-2</v>
      </c>
      <c r="T23" s="59"/>
      <c r="U23" s="60"/>
      <c r="V23" s="31"/>
      <c r="W23" s="61"/>
    </row>
    <row r="24" spans="1:23" x14ac:dyDescent="0.25">
      <c r="A24" s="30" t="s">
        <v>222</v>
      </c>
      <c r="B24" s="35">
        <v>3.5720172517283895</v>
      </c>
      <c r="C24" s="48">
        <v>2.7450359177058407E-2</v>
      </c>
      <c r="D24" s="36">
        <v>0.44637736570445424</v>
      </c>
      <c r="E24" s="48">
        <v>4.2294860782028574E-5</v>
      </c>
      <c r="F24" s="22">
        <v>9.1479545668074643E-4</v>
      </c>
      <c r="G24" s="34">
        <v>6.9930631511281424E-6</v>
      </c>
      <c r="H24" s="22">
        <v>1.6345000000000001</v>
      </c>
      <c r="I24" s="34">
        <v>1.4142135623730951E-4</v>
      </c>
      <c r="J24" s="22">
        <f t="shared" si="0"/>
        <v>14.297901760588326</v>
      </c>
      <c r="K24" s="34">
        <f t="shared" si="1"/>
        <v>0.15499215669772959</v>
      </c>
      <c r="L24" s="22">
        <f>SUM(J$22:J24)</f>
        <v>16.152363080491778</v>
      </c>
      <c r="M24" s="34">
        <f>SQRT((K24^2)+(K22^2)+(K23^2))</f>
        <v>0.15815708560306349</v>
      </c>
      <c r="N24" s="22">
        <f t="shared" si="10"/>
        <v>15.107427982465602</v>
      </c>
      <c r="O24" s="34">
        <f t="shared" si="11"/>
        <v>0.42571639151630819</v>
      </c>
      <c r="P24" s="22">
        <f t="shared" si="12"/>
        <v>17.066886181705371</v>
      </c>
      <c r="Q24" s="54">
        <f t="shared" si="13"/>
        <v>0.19733884240125746</v>
      </c>
      <c r="T24" s="59"/>
      <c r="U24" s="60"/>
      <c r="V24" s="31"/>
      <c r="W24" s="61"/>
    </row>
    <row r="25" spans="1:23" x14ac:dyDescent="0.25">
      <c r="A25" s="30" t="s">
        <v>214</v>
      </c>
      <c r="B25" s="35">
        <v>8.9137433962465256</v>
      </c>
      <c r="C25" s="48">
        <v>8.6202567457243306E-2</v>
      </c>
      <c r="D25" s="36">
        <v>0.45042153929834083</v>
      </c>
      <c r="E25" s="48">
        <v>4.2182512230166131E-5</v>
      </c>
      <c r="F25" s="22">
        <v>9.5334654903679085E-4</v>
      </c>
      <c r="G25" s="34">
        <v>7.133525036902263E-6</v>
      </c>
      <c r="H25" s="22">
        <v>1.6561999999999992</v>
      </c>
      <c r="I25" s="34">
        <v>1.4142135623730951E-4</v>
      </c>
      <c r="J25" s="22">
        <f t="shared" si="0"/>
        <v>34.379769351568306</v>
      </c>
      <c r="K25" s="34">
        <f t="shared" si="1"/>
        <v>0.420402809787712</v>
      </c>
      <c r="L25" s="22">
        <f>SUM(J$22:J25)</f>
        <v>50.532132432060081</v>
      </c>
      <c r="M25" s="34">
        <f>SQRT((K25^2)+(K23^2)+(K22^2)+(K24^2))</f>
        <v>0.44916832724921502</v>
      </c>
      <c r="N25" s="22">
        <f t="shared" si="10"/>
        <v>36.326301455244057</v>
      </c>
      <c r="O25" s="34">
        <f t="shared" si="11"/>
        <v>1.0440829865599603</v>
      </c>
      <c r="P25" s="22">
        <f t="shared" si="12"/>
        <v>53.39318763694942</v>
      </c>
      <c r="Q25" s="54">
        <f t="shared" si="13"/>
        <v>0.57711749747401409</v>
      </c>
      <c r="T25" s="59"/>
      <c r="U25" s="60"/>
      <c r="V25" s="31"/>
      <c r="W25" s="61"/>
    </row>
    <row r="26" spans="1:23" x14ac:dyDescent="0.25">
      <c r="A26" s="30" t="s">
        <v>153</v>
      </c>
      <c r="B26" s="35">
        <v>5.7531573064438843</v>
      </c>
      <c r="C26" s="48">
        <v>6.8505788531305775E-2</v>
      </c>
      <c r="D26" s="36">
        <v>0.4463905712882632</v>
      </c>
      <c r="E26" s="48">
        <v>4.2252374357804753E-5</v>
      </c>
      <c r="F26" s="22">
        <v>9.0859440941363297E-4</v>
      </c>
      <c r="G26" s="34">
        <v>7.0215686714691133E-6</v>
      </c>
      <c r="H26" s="22">
        <v>1.6361999999999997</v>
      </c>
      <c r="I26" s="34">
        <v>1.4142135623730951E-4</v>
      </c>
      <c r="J26" s="22">
        <f t="shared" si="0"/>
        <v>23.209060690400285</v>
      </c>
      <c r="K26" s="34">
        <f t="shared" si="1"/>
        <v>0.32947582800113351</v>
      </c>
      <c r="L26" s="22">
        <f>SUM(J$22:J26)</f>
        <v>73.741193122460373</v>
      </c>
      <c r="M26" s="34">
        <f>SQRT((K26^2)+(K24^2)+(K23^2)+(K25^2)+(K22^2))</f>
        <v>0.55705162008640674</v>
      </c>
      <c r="N26" s="22">
        <f t="shared" si="10"/>
        <v>24.523123657723893</v>
      </c>
      <c r="O26" s="34">
        <f t="shared" si="11"/>
        <v>0.72668269962364629</v>
      </c>
      <c r="P26" s="22">
        <f t="shared" si="12"/>
        <v>77.916311294673321</v>
      </c>
      <c r="Q26" s="54">
        <f t="shared" si="13"/>
        <v>0.75897676432885153</v>
      </c>
      <c r="T26" s="59"/>
      <c r="U26" s="60"/>
      <c r="V26" s="31"/>
      <c r="W26" s="61"/>
    </row>
    <row r="27" spans="1:23" x14ac:dyDescent="0.25">
      <c r="A27" s="30" t="s">
        <v>228</v>
      </c>
      <c r="B27" s="35">
        <v>2.849546487609079</v>
      </c>
      <c r="C27" s="48">
        <v>2.5875656945069579E-2</v>
      </c>
      <c r="D27" s="36">
        <v>0.44486796281569646</v>
      </c>
      <c r="E27" s="48">
        <v>4.2445006417000047E-5</v>
      </c>
      <c r="F27" s="22">
        <v>9.5183798924223086E-4</v>
      </c>
      <c r="G27" s="34">
        <v>7.0109521007785857E-6</v>
      </c>
      <c r="H27" s="22">
        <v>1.6223000000000001</v>
      </c>
      <c r="I27" s="34">
        <v>1.4142135623730951E-4</v>
      </c>
      <c r="J27" s="22">
        <f t="shared" si="0"/>
        <v>10.917237275470349</v>
      </c>
      <c r="K27" s="34">
        <f t="shared" si="1"/>
        <v>0.12765604254753593</v>
      </c>
      <c r="L27" s="22">
        <f>SUM(J$22:J27)</f>
        <v>84.658430397930715</v>
      </c>
      <c r="M27" s="34">
        <f>SQRT((K27^2)+(K25^2)+(K24^2)+(K26^2)+(K22^2)+(K23^2))</f>
        <v>0.57149153330542768</v>
      </c>
      <c r="N27" s="22">
        <f t="shared" si="10"/>
        <v>11.535355233820738</v>
      </c>
      <c r="O27" s="34">
        <f t="shared" si="11"/>
        <v>0.3289679382516475</v>
      </c>
      <c r="P27" s="22">
        <f t="shared" si="12"/>
        <v>89.451666528494059</v>
      </c>
      <c r="Q27" s="54">
        <f t="shared" si="13"/>
        <v>0.81685826311058252</v>
      </c>
      <c r="T27" s="59"/>
      <c r="U27" s="60"/>
      <c r="V27" s="31"/>
      <c r="W27" s="61"/>
    </row>
    <row r="28" spans="1:23" x14ac:dyDescent="0.25">
      <c r="A28" s="30" t="s">
        <v>156</v>
      </c>
      <c r="B28" s="35">
        <v>1.316529815523062</v>
      </c>
      <c r="C28" s="48">
        <v>1.984752772246795E-2</v>
      </c>
      <c r="D28" s="36">
        <v>0.44587713534822598</v>
      </c>
      <c r="E28" s="48">
        <v>4.2390021192393542E-5</v>
      </c>
      <c r="F28" s="22">
        <v>9.2965296252705914E-4</v>
      </c>
      <c r="G28" s="34">
        <v>6.9932361491265865E-6</v>
      </c>
      <c r="H28" s="22">
        <v>1.6286999999999994</v>
      </c>
      <c r="I28" s="34">
        <v>1.4142135623730951E-4</v>
      </c>
      <c r="J28" s="22">
        <f t="shared" si="0"/>
        <v>5.1729196850729817</v>
      </c>
      <c r="K28" s="34">
        <f t="shared" si="1"/>
        <v>8.7156896021436905E-2</v>
      </c>
      <c r="L28" s="22">
        <f>SUM(J$22:J28)</f>
        <v>89.831350083003699</v>
      </c>
      <c r="M28" s="34">
        <f>SQRT((K28^2)+(K26^2)+(K25^2)+(K27^2)+(K23^2)+(K24^2)+(K22^2))</f>
        <v>0.57809938346609602</v>
      </c>
      <c r="N28" s="22">
        <f t="shared" si="10"/>
        <v>5.465802808684499</v>
      </c>
      <c r="O28" s="34">
        <f t="shared" si="11"/>
        <v>0.16939049600372302</v>
      </c>
      <c r="P28" s="22">
        <f t="shared" si="12"/>
        <v>94.917469337178559</v>
      </c>
      <c r="Q28" s="54">
        <f t="shared" si="13"/>
        <v>0.84489699768493198</v>
      </c>
      <c r="T28" s="59"/>
      <c r="U28" s="60"/>
      <c r="V28" s="31"/>
      <c r="W28" s="61"/>
    </row>
    <row r="29" spans="1:23" x14ac:dyDescent="0.25">
      <c r="A29" s="30" t="s">
        <v>207</v>
      </c>
      <c r="B29" s="35">
        <v>0.6121141509404836</v>
      </c>
      <c r="C29" s="48">
        <v>1.1018679608837499E-2</v>
      </c>
      <c r="D29" s="36">
        <v>0.44772176376065581</v>
      </c>
      <c r="E29" s="48">
        <v>4.2200802583192243E-5</v>
      </c>
      <c r="F29" s="22">
        <v>8.8305915504138766E-4</v>
      </c>
      <c r="G29" s="34">
        <v>7.0159253952445731E-6</v>
      </c>
      <c r="H29" s="22">
        <v>1.6438999999999995</v>
      </c>
      <c r="I29" s="34">
        <v>1.4142135623730951E-4</v>
      </c>
      <c r="J29" s="22">
        <f t="shared" si="0"/>
        <v>2.5451290722452629</v>
      </c>
      <c r="K29" s="34">
        <f t="shared" si="1"/>
        <v>5.0079993896953709E-2</v>
      </c>
      <c r="L29" s="22">
        <f>SUM(J$22:J29)</f>
        <v>92.376479155248958</v>
      </c>
      <c r="M29" s="34">
        <f>SQRT((K29^2)+(K27^2)+(K26^2)+(K28^2)+(K24^2)+(K25^2)+(K23^2)+(K22^2))</f>
        <v>0.58026451119519562</v>
      </c>
      <c r="N29" s="22">
        <f t="shared" si="10"/>
        <v>2.6892305464716424</v>
      </c>
      <c r="O29" s="34">
        <f t="shared" si="11"/>
        <v>8.7709247415508215E-2</v>
      </c>
      <c r="P29" s="22">
        <f t="shared" si="12"/>
        <v>97.606699883650194</v>
      </c>
      <c r="Q29" s="54">
        <f t="shared" si="13"/>
        <v>0.85803975808019384</v>
      </c>
      <c r="T29" s="59"/>
      <c r="U29" s="60"/>
      <c r="V29" s="31"/>
      <c r="W29" s="61"/>
    </row>
    <row r="30" spans="1:23" x14ac:dyDescent="0.25">
      <c r="A30" s="30" t="s">
        <v>26</v>
      </c>
      <c r="B30" s="35">
        <v>0.28575414346763411</v>
      </c>
      <c r="C30" s="48">
        <v>8.3682800683638342E-3</v>
      </c>
      <c r="D30" s="36">
        <v>0.44367860281195087</v>
      </c>
      <c r="E30" s="48">
        <v>4.248569695261633E-5</v>
      </c>
      <c r="F30" s="22">
        <v>9.0821112186406519E-4</v>
      </c>
      <c r="G30" s="34">
        <v>7.0186066434809509E-6</v>
      </c>
      <c r="H30" s="22">
        <v>1.6157000000000004</v>
      </c>
      <c r="I30" s="34">
        <v>1.4142135623730951E-4</v>
      </c>
      <c r="J30" s="22">
        <f t="shared" si="0"/>
        <v>1.1457713562414253</v>
      </c>
      <c r="K30" s="34">
        <f t="shared" si="1"/>
        <v>3.4702746623606492E-2</v>
      </c>
      <c r="L30" s="22">
        <f>SUM(J$22:J30)</f>
        <v>93.522250511490384</v>
      </c>
      <c r="M30" s="34">
        <f>SQRT((K30^2)+(K28^2)+(K27^2)+(K29^2)+(K25^2)+(K26^2)+(K24^2)+(K23^2)+(K22^2))</f>
        <v>0.58130128468447539</v>
      </c>
      <c r="N30" s="22">
        <f t="shared" si="10"/>
        <v>1.2106432495223005</v>
      </c>
      <c r="O30" s="34">
        <f t="shared" si="11"/>
        <v>4.8333401279633592E-2</v>
      </c>
      <c r="P30" s="22">
        <f t="shared" si="12"/>
        <v>98.8173431331725</v>
      </c>
      <c r="Q30" s="54">
        <f t="shared" si="13"/>
        <v>0.86404306905955541</v>
      </c>
      <c r="T30" s="59"/>
      <c r="U30" s="60"/>
      <c r="V30" s="31"/>
      <c r="W30" s="61"/>
    </row>
    <row r="31" spans="1:23" ht="15.75" thickBot="1" x14ac:dyDescent="0.3">
      <c r="A31" s="32" t="s">
        <v>148</v>
      </c>
      <c r="B31" s="42">
        <v>0.28349898222358999</v>
      </c>
      <c r="C31" s="49">
        <v>7.0655822672388915E-3</v>
      </c>
      <c r="D31" s="43">
        <v>0.45819523147653163</v>
      </c>
      <c r="E31" s="49">
        <v>4.1580193352855325E-5</v>
      </c>
      <c r="F31" s="25">
        <v>9.4759311349173743E-4</v>
      </c>
      <c r="G31" s="52">
        <v>7.0531559703715567E-6</v>
      </c>
      <c r="H31" s="25">
        <v>1.7141999999999999</v>
      </c>
      <c r="I31" s="52">
        <v>1.4142135623730951E-4</v>
      </c>
      <c r="J31" s="25">
        <f t="shared" si="0"/>
        <v>1.1192846140329649</v>
      </c>
      <c r="K31" s="52">
        <f t="shared" si="1"/>
        <v>2.9113486347546146E-2</v>
      </c>
      <c r="L31" s="25">
        <f>SUM(J$22:J31)</f>
        <v>94.641535125523347</v>
      </c>
      <c r="M31" s="52">
        <f>SQRT((K31^2)+(K29^2)+(K28^2)+(K30^2)+(K26^2)+(K27^2)+(K25^2)+(K24^2)+(K23^2)+(K22^2))</f>
        <v>0.58202987780966209</v>
      </c>
      <c r="N31" s="25">
        <f t="shared" si="10"/>
        <v>1.1826568668275026</v>
      </c>
      <c r="O31" s="52">
        <f t="shared" si="11"/>
        <v>4.3503824389636375E-2</v>
      </c>
      <c r="P31" s="25">
        <f t="shared" si="12"/>
        <v>100</v>
      </c>
      <c r="Q31" s="55">
        <f t="shared" si="13"/>
        <v>0.8697180849962759</v>
      </c>
      <c r="T31" s="59">
        <v>102.81551429473932</v>
      </c>
      <c r="U31" s="60">
        <v>0.74864707066222969</v>
      </c>
      <c r="V31" s="33">
        <f>L31/T31*100</f>
        <v>92.049858209351783</v>
      </c>
      <c r="W31" s="64">
        <f>V31*SQRT(((U31/T31)^2)+((M31/L31)^2))</f>
        <v>0.87732805988174345</v>
      </c>
    </row>
    <row r="32" spans="1:23" x14ac:dyDescent="0.25">
      <c r="A32" s="28" t="s">
        <v>163</v>
      </c>
      <c r="B32" s="40">
        <v>0.21498854976043516</v>
      </c>
      <c r="C32" s="50">
        <v>5.5217883898718151E-3</v>
      </c>
      <c r="D32" s="41">
        <v>0.48270122154216472</v>
      </c>
      <c r="E32" s="50">
        <v>4.0214873062894344E-5</v>
      </c>
      <c r="F32" s="24">
        <v>1.0563050056023586E-3</v>
      </c>
      <c r="G32" s="27">
        <v>6.9805686837584059E-6</v>
      </c>
      <c r="H32" s="24">
        <v>1.8848999999999991</v>
      </c>
      <c r="I32" s="27">
        <v>1.4142135623730951E-4</v>
      </c>
      <c r="J32" s="24">
        <f t="shared" si="0"/>
        <v>0.7947598312106765</v>
      </c>
      <c r="K32" s="27">
        <f t="shared" si="1"/>
        <v>2.1077740692127166E-2</v>
      </c>
      <c r="L32" s="24">
        <f>SUM(J$32:J32)</f>
        <v>0.7947598312106765</v>
      </c>
      <c r="M32" s="27">
        <f>SQRT((K32^2))</f>
        <v>2.1077740692127166E-2</v>
      </c>
      <c r="N32" s="24">
        <f>J32/L$41*100</f>
        <v>0.84259024697797857</v>
      </c>
      <c r="O32" s="27">
        <f>N32*SQRT(((K32/J32)^2)+((K$41/J$41)^2))</f>
        <v>3.7744090581966414E-2</v>
      </c>
      <c r="P32" s="24">
        <f>L32/L$41*100</f>
        <v>0.84259024697797857</v>
      </c>
      <c r="Q32" s="53">
        <f>P32*SQRT(((M32/L32)^2)+((M$41/L$41)^2))</f>
        <v>2.2959777041959725E-2</v>
      </c>
      <c r="T32" s="56"/>
      <c r="U32" s="57"/>
      <c r="V32" s="29"/>
      <c r="W32" s="58"/>
    </row>
    <row r="33" spans="1:23" x14ac:dyDescent="0.25">
      <c r="A33" s="30" t="s">
        <v>36</v>
      </c>
      <c r="B33" s="35">
        <v>0.3575651347142319</v>
      </c>
      <c r="C33" s="48">
        <v>6.7032780068440045E-3</v>
      </c>
      <c r="D33" s="36">
        <v>0.49057458535725984</v>
      </c>
      <c r="E33" s="48">
        <v>3.9645201545396262E-5</v>
      </c>
      <c r="F33" s="22">
        <v>1.0153289913573307E-3</v>
      </c>
      <c r="G33" s="34">
        <v>7.0043549754801034E-6</v>
      </c>
      <c r="H33" s="22">
        <v>1.9492000000000003</v>
      </c>
      <c r="I33" s="34">
        <v>1.4142135623730951E-4</v>
      </c>
      <c r="J33" s="22">
        <f t="shared" si="0"/>
        <v>1.3992642403136673</v>
      </c>
      <c r="K33" s="34">
        <f t="shared" si="1"/>
        <v>2.7952138887202833E-2</v>
      </c>
      <c r="L33" s="22">
        <f>SUM(J$32:J33)</f>
        <v>2.1940240715243435</v>
      </c>
      <c r="M33" s="34">
        <f>SQRT((K33^2)+(K32^2))</f>
        <v>3.5008473560754261E-2</v>
      </c>
      <c r="N33" s="22">
        <f t="shared" ref="N33:N41" si="14">J33/L$41*100</f>
        <v>1.4834750770397367</v>
      </c>
      <c r="O33" s="34">
        <f t="shared" ref="O33:O41" si="15">N33*SQRT(((K33/J33)^2)+((K$41/J$41)^2))</f>
        <v>6.1206876069170177E-2</v>
      </c>
      <c r="P33" s="22">
        <f t="shared" ref="P33:P41" si="16">L33/L$41*100</f>
        <v>2.3260653240177152</v>
      </c>
      <c r="Q33" s="54">
        <f t="shared" ref="Q33:Q41" si="17">P33*SQRT(((M33/L33)^2)+((M$41/L$41)^2))</f>
        <v>3.9867127188822536E-2</v>
      </c>
      <c r="T33" s="59"/>
      <c r="U33" s="60"/>
      <c r="V33" s="31"/>
      <c r="W33" s="61"/>
    </row>
    <row r="34" spans="1:23" x14ac:dyDescent="0.25">
      <c r="A34" s="30" t="s">
        <v>84</v>
      </c>
      <c r="B34" s="35">
        <v>3.8923484792767882</v>
      </c>
      <c r="C34" s="48">
        <v>3.5467910149901048E-2</v>
      </c>
      <c r="D34" s="36">
        <v>0.44345654619796399</v>
      </c>
      <c r="E34" s="48">
        <v>4.2453055859372305E-5</v>
      </c>
      <c r="F34" s="22">
        <v>8.7946402102809631E-4</v>
      </c>
      <c r="G34" s="34">
        <v>6.9873619502838683E-6</v>
      </c>
      <c r="H34" s="22">
        <v>1.6160000000000005</v>
      </c>
      <c r="I34" s="34">
        <v>1.4142135623730951E-4</v>
      </c>
      <c r="J34" s="22">
        <f t="shared" si="0"/>
        <v>16.128126625067932</v>
      </c>
      <c r="K34" s="34">
        <f t="shared" si="1"/>
        <v>0.19499208502489937</v>
      </c>
      <c r="L34" s="22">
        <f>SUM(J$32:J34)</f>
        <v>18.322150696592274</v>
      </c>
      <c r="M34" s="34">
        <f>SQRT((K34^2)+(K32^2)+(K33^2))</f>
        <v>0.19810983429252477</v>
      </c>
      <c r="N34" s="22">
        <f t="shared" si="14"/>
        <v>17.098753186364544</v>
      </c>
      <c r="O34" s="34">
        <f t="shared" si="15"/>
        <v>0.65097416569011624</v>
      </c>
      <c r="P34" s="22">
        <f t="shared" si="16"/>
        <v>19.424818510382256</v>
      </c>
      <c r="Q34" s="54">
        <f t="shared" si="17"/>
        <v>0.24266607947879992</v>
      </c>
      <c r="T34" s="59"/>
      <c r="U34" s="60"/>
      <c r="V34" s="31"/>
      <c r="W34" s="61"/>
    </row>
    <row r="35" spans="1:23" x14ac:dyDescent="0.25">
      <c r="A35" s="30" t="s">
        <v>198</v>
      </c>
      <c r="B35" s="35">
        <v>8.6570881119600127</v>
      </c>
      <c r="C35" s="48">
        <v>9.5615527727622093E-2</v>
      </c>
      <c r="D35" s="36">
        <v>0.44886872911970022</v>
      </c>
      <c r="E35" s="48">
        <v>4.2104201945121801E-5</v>
      </c>
      <c r="F35" s="22">
        <v>9.120225738183796E-4</v>
      </c>
      <c r="G35" s="34">
        <v>7.1259404944770256E-6</v>
      </c>
      <c r="H35" s="22">
        <v>1.6526000000000005</v>
      </c>
      <c r="I35" s="34">
        <v>1.4142135623730951E-4</v>
      </c>
      <c r="J35" s="22">
        <f t="shared" si="0"/>
        <v>34.947382024066371</v>
      </c>
      <c r="K35" s="34">
        <f t="shared" si="1"/>
        <v>0.47282563523949117</v>
      </c>
      <c r="L35" s="22">
        <f>SUM(J$32:J35)</f>
        <v>53.269532720658646</v>
      </c>
      <c r="M35" s="34">
        <f>SQRT((K35^2)+(K33^2)+(K32^2)+(K34^2))</f>
        <v>0.51265152665630476</v>
      </c>
      <c r="N35" s="22">
        <f t="shared" si="14"/>
        <v>37.050593266692367</v>
      </c>
      <c r="O35" s="34">
        <f t="shared" si="15"/>
        <v>1.4284016206120824</v>
      </c>
      <c r="P35" s="22">
        <f t="shared" si="16"/>
        <v>56.475411777074626</v>
      </c>
      <c r="Q35" s="54">
        <f t="shared" si="17"/>
        <v>0.64828425360251607</v>
      </c>
      <c r="T35" s="59"/>
      <c r="U35" s="60"/>
      <c r="V35" s="31"/>
      <c r="W35" s="61"/>
    </row>
    <row r="36" spans="1:23" x14ac:dyDescent="0.25">
      <c r="A36" s="30" t="s">
        <v>141</v>
      </c>
      <c r="B36" s="35">
        <v>5.2782388956327493</v>
      </c>
      <c r="C36" s="48">
        <v>4.6582837868483808E-2</v>
      </c>
      <c r="D36" s="36">
        <v>0.42187678919042715</v>
      </c>
      <c r="E36" s="48">
        <v>4.3940046227241154E-5</v>
      </c>
      <c r="F36" s="22">
        <v>9.2713867345589032E-4</v>
      </c>
      <c r="G36" s="34">
        <v>6.9374214271663342E-6</v>
      </c>
      <c r="H36" s="22">
        <v>1.4737</v>
      </c>
      <c r="I36" s="34">
        <v>1.4142135623730951E-4</v>
      </c>
      <c r="J36" s="22">
        <f t="shared" si="0"/>
        <v>19.88693238466395</v>
      </c>
      <c r="K36" s="34">
        <f t="shared" si="1"/>
        <v>0.2301203914767464</v>
      </c>
      <c r="L36" s="22">
        <f>SUM(J$32:J36)</f>
        <v>73.156465105322596</v>
      </c>
      <c r="M36" s="34">
        <f>SQRT((K36^2)+(K34^2)+(K33^2)+(K35^2)+(K32^2))</f>
        <v>0.56193147478714067</v>
      </c>
      <c r="N36" s="22">
        <f t="shared" si="14"/>
        <v>21.083772243625766</v>
      </c>
      <c r="O36" s="34">
        <f t="shared" si="15"/>
        <v>0.79928358096811036</v>
      </c>
      <c r="P36" s="22">
        <f t="shared" si="16"/>
        <v>77.559184020700386</v>
      </c>
      <c r="Q36" s="54">
        <f t="shared" si="17"/>
        <v>0.76839887931282691</v>
      </c>
      <c r="T36" s="59"/>
      <c r="U36" s="60"/>
      <c r="V36" s="31"/>
      <c r="W36" s="61"/>
    </row>
    <row r="37" spans="1:23" x14ac:dyDescent="0.25">
      <c r="A37" s="30" t="s">
        <v>3</v>
      </c>
      <c r="B37" s="35">
        <v>2.9792954132257292</v>
      </c>
      <c r="C37" s="48">
        <v>2.4191253723048853E-2</v>
      </c>
      <c r="D37" s="36">
        <v>0.45965417867435165</v>
      </c>
      <c r="E37" s="48">
        <v>4.1532147990894423E-5</v>
      </c>
      <c r="F37" s="22">
        <v>9.3661426203622356E-4</v>
      </c>
      <c r="G37" s="34">
        <v>6.9349380789097478E-6</v>
      </c>
      <c r="H37" s="22">
        <v>1.7225999999999999</v>
      </c>
      <c r="I37" s="34">
        <v>1.4142135623730951E-4</v>
      </c>
      <c r="J37" s="22">
        <f t="shared" si="0"/>
        <v>11.920817291775261</v>
      </c>
      <c r="K37" s="34">
        <f t="shared" si="1"/>
        <v>0.13100376387919782</v>
      </c>
      <c r="L37" s="22">
        <f>SUM(J$32:J37)</f>
        <v>85.077282397097861</v>
      </c>
      <c r="M37" s="34">
        <f>SQRT((K37^2)+(K35^2)+(K34^2)+(K36^2)+(K32^2)+(K33^2))</f>
        <v>0.57699997270967662</v>
      </c>
      <c r="N37" s="22">
        <f t="shared" si="14"/>
        <v>12.638238611978487</v>
      </c>
      <c r="O37" s="34">
        <f t="shared" si="15"/>
        <v>0.47692079977397828</v>
      </c>
      <c r="P37" s="22">
        <f t="shared" si="16"/>
        <v>90.197422632678879</v>
      </c>
      <c r="Q37" s="54">
        <f t="shared" si="17"/>
        <v>0.83230750922430241</v>
      </c>
      <c r="T37" s="59"/>
      <c r="U37" s="60"/>
      <c r="V37" s="31"/>
      <c r="W37" s="61"/>
    </row>
    <row r="38" spans="1:23" x14ac:dyDescent="0.25">
      <c r="A38" s="30" t="s">
        <v>42</v>
      </c>
      <c r="B38" s="35">
        <v>1.2397525925548973</v>
      </c>
      <c r="C38" s="48">
        <v>2.4093556208361448E-2</v>
      </c>
      <c r="D38" s="36">
        <v>0.43625003486653102</v>
      </c>
      <c r="E38" s="48">
        <v>4.3037249862553616E-5</v>
      </c>
      <c r="F38" s="22">
        <v>8.5778091092386047E-4</v>
      </c>
      <c r="G38" s="34">
        <v>6.971757724483474E-6</v>
      </c>
      <c r="H38" s="22">
        <v>1.5640000000000001</v>
      </c>
      <c r="I38" s="34">
        <v>1.4142135623730951E-4</v>
      </c>
      <c r="J38" s="22">
        <f t="shared" si="0"/>
        <v>5.1815527286350198</v>
      </c>
      <c r="K38" s="34">
        <f t="shared" si="1"/>
        <v>0.10915302636501274</v>
      </c>
      <c r="L38" s="22">
        <f>SUM(J$32:J38)</f>
        <v>90.258835125732887</v>
      </c>
      <c r="M38" s="34">
        <f>SQRT((K38^2)+(K36^2)+(K35^2)+(K37^2)+(K33^2)+(K34^2)+(K32^2))</f>
        <v>0.58723364317076443</v>
      </c>
      <c r="N38" s="22">
        <f t="shared" si="14"/>
        <v>5.4933901059132317</v>
      </c>
      <c r="O38" s="34">
        <f t="shared" si="15"/>
        <v>0.2296096164717939</v>
      </c>
      <c r="P38" s="22">
        <f t="shared" si="16"/>
        <v>95.690812738592115</v>
      </c>
      <c r="Q38" s="54">
        <f t="shared" si="17"/>
        <v>0.86377557061435006</v>
      </c>
      <c r="T38" s="59"/>
      <c r="U38" s="60"/>
      <c r="V38" s="31"/>
      <c r="W38" s="61"/>
    </row>
    <row r="39" spans="1:23" x14ac:dyDescent="0.25">
      <c r="A39" s="30" t="s">
        <v>137</v>
      </c>
      <c r="B39" s="35">
        <v>0.57316201776478126</v>
      </c>
      <c r="C39" s="48">
        <v>1.1646276144020279E-2</v>
      </c>
      <c r="D39" s="36">
        <v>0.44755149365707275</v>
      </c>
      <c r="E39" s="48">
        <v>4.2269498990142166E-5</v>
      </c>
      <c r="F39" s="22">
        <v>9.2712048151397661E-4</v>
      </c>
      <c r="G39" s="34">
        <v>6.9372853037584505E-6</v>
      </c>
      <c r="H39" s="22">
        <v>1.6405000000000003</v>
      </c>
      <c r="I39" s="34">
        <v>1.4142135623730951E-4</v>
      </c>
      <c r="J39" s="22">
        <f t="shared" si="0"/>
        <v>2.2660758962912997</v>
      </c>
      <c r="K39" s="34">
        <f t="shared" si="1"/>
        <v>4.9068869352731505E-2</v>
      </c>
      <c r="L39" s="22">
        <f>SUM(J$32:J39)</f>
        <v>92.524911022024185</v>
      </c>
      <c r="M39" s="34">
        <f>SQRT((K39^2)+(K37^2)+(K36^2)+(K38^2)+(K34^2)+(K35^2)+(K33^2)+(K32^2))</f>
        <v>0.58928015884735518</v>
      </c>
      <c r="N39" s="22">
        <f t="shared" si="14"/>
        <v>2.4024533879855712</v>
      </c>
      <c r="O39" s="34">
        <f t="shared" si="15"/>
        <v>0.10113568474435146</v>
      </c>
      <c r="P39" s="22">
        <f t="shared" si="16"/>
        <v>98.093266126577689</v>
      </c>
      <c r="Q39" s="54">
        <f t="shared" si="17"/>
        <v>0.87580948381822865</v>
      </c>
      <c r="T39" s="59"/>
      <c r="U39" s="60"/>
      <c r="V39" s="31"/>
      <c r="W39" s="61"/>
    </row>
    <row r="40" spans="1:23" x14ac:dyDescent="0.25">
      <c r="A40" s="30" t="s">
        <v>18</v>
      </c>
      <c r="B40" s="35">
        <v>0.27798127149440222</v>
      </c>
      <c r="C40" s="48">
        <v>5.0724082958410327E-3</v>
      </c>
      <c r="D40" s="36">
        <v>0.44537123415463997</v>
      </c>
      <c r="E40" s="48">
        <v>4.247740431756293E-5</v>
      </c>
      <c r="F40" s="22">
        <v>8.9690960432484536E-4</v>
      </c>
      <c r="G40" s="34">
        <v>6.9693529497129155E-6</v>
      </c>
      <c r="H40" s="22">
        <v>1.6232000000000006</v>
      </c>
      <c r="I40" s="34">
        <v>1.4142135623730951E-4</v>
      </c>
      <c r="J40" s="22">
        <f t="shared" si="0"/>
        <v>1.1295793212640854</v>
      </c>
      <c r="K40" s="34">
        <f t="shared" si="1"/>
        <v>2.2403290380186444E-2</v>
      </c>
      <c r="L40" s="22">
        <f>SUM(J$32:J40)</f>
        <v>93.654490343288273</v>
      </c>
      <c r="M40" s="34">
        <f>SQRT((K40^2)+(K38^2)+(K37^2)+(K39^2)+(K35^2)+(K36^2)+(K34^2)+(K33^2)+(K32^2))</f>
        <v>0.58970586993095386</v>
      </c>
      <c r="N40" s="22">
        <f t="shared" si="14"/>
        <v>1.1975599192466302</v>
      </c>
      <c r="O40" s="34">
        <f t="shared" si="15"/>
        <v>4.9327577334228344E-2</v>
      </c>
      <c r="P40" s="22">
        <f t="shared" si="16"/>
        <v>99.290826045824318</v>
      </c>
      <c r="Q40" s="54">
        <f t="shared" si="17"/>
        <v>0.8813973171944115</v>
      </c>
      <c r="T40" s="59"/>
      <c r="U40" s="60"/>
      <c r="V40" s="31"/>
      <c r="W40" s="61"/>
    </row>
    <row r="41" spans="1:23" ht="15.75" thickBot="1" x14ac:dyDescent="0.3">
      <c r="A41" s="32" t="s">
        <v>10</v>
      </c>
      <c r="B41" s="42">
        <v>0.15792486028039826</v>
      </c>
      <c r="C41" s="49">
        <v>5.5645131314293553E-3</v>
      </c>
      <c r="D41" s="43">
        <v>0.46410031147671893</v>
      </c>
      <c r="E41" s="49">
        <v>4.1506144717633925E-5</v>
      </c>
      <c r="F41" s="25">
        <v>8.868261968458885E-4</v>
      </c>
      <c r="G41" s="52">
        <v>6.9675673790082437E-6</v>
      </c>
      <c r="H41" s="25">
        <v>1.7432999999999996</v>
      </c>
      <c r="I41" s="52">
        <v>1.4142135623730951E-4</v>
      </c>
      <c r="J41" s="25">
        <f t="shared" si="0"/>
        <v>0.6689170378379653</v>
      </c>
      <c r="K41" s="52">
        <f t="shared" si="1"/>
        <v>2.4148386253842587E-2</v>
      </c>
      <c r="L41" s="25">
        <f>SUM(J$32:J41)</f>
        <v>94.323407381126245</v>
      </c>
      <c r="M41" s="52">
        <f>SQRT((K41^2)+(K39^2)+(K38^2)+(K40^2)+(K36^2)+(K37^2)+(K35^2)+(K34^2)+(K33^2)+(K32^2))</f>
        <v>0.59020009961850051</v>
      </c>
      <c r="N41" s="25">
        <f t="shared" si="14"/>
        <v>0.70917395417567697</v>
      </c>
      <c r="O41" s="52">
        <f t="shared" si="15"/>
        <v>3.6206257065774412E-2</v>
      </c>
      <c r="P41" s="25">
        <f t="shared" si="16"/>
        <v>100</v>
      </c>
      <c r="Q41" s="55">
        <f t="shared" si="17"/>
        <v>0.88490122289777373</v>
      </c>
      <c r="T41" s="59">
        <v>102.50095372973401</v>
      </c>
      <c r="U41" s="60">
        <v>0.7463566266646906</v>
      </c>
      <c r="V41" s="33">
        <f>L41/T41*100</f>
        <v>92.021980234281884</v>
      </c>
      <c r="W41" s="64">
        <f>V41*SQRT(((U41/T41)^2)+((M41/L41)^2))</f>
        <v>0.88346935126149817</v>
      </c>
    </row>
    <row r="42" spans="1:23" x14ac:dyDescent="0.25">
      <c r="A42" s="28" t="s">
        <v>78</v>
      </c>
      <c r="B42" s="40">
        <v>0.25500525626545112</v>
      </c>
      <c r="C42" s="50">
        <v>7.4215454136281811E-3</v>
      </c>
      <c r="D42" s="41">
        <v>0.47301370940260545</v>
      </c>
      <c r="E42" s="50">
        <v>4.1008772220794557E-5</v>
      </c>
      <c r="F42" s="24">
        <v>1.0423232889766819E-3</v>
      </c>
      <c r="G42" s="27">
        <v>7.0193739637591607E-6</v>
      </c>
      <c r="H42" s="24">
        <v>1.8045</v>
      </c>
      <c r="I42" s="27">
        <v>1.4142135623730951E-4</v>
      </c>
      <c r="J42" s="24">
        <f t="shared" si="0"/>
        <v>0.93331844583665713</v>
      </c>
      <c r="K42" s="27">
        <f t="shared" si="1"/>
        <v>2.7880752472239197E-2</v>
      </c>
      <c r="L42" s="24">
        <f>SUM(J$42:J42)</f>
        <v>0.93331844583665713</v>
      </c>
      <c r="M42" s="27">
        <f>SQRT((K42^2))</f>
        <v>2.7880752472239197E-2</v>
      </c>
      <c r="N42" s="24">
        <f>J42/L$51*100</f>
        <v>0.98112814792774161</v>
      </c>
      <c r="O42" s="27">
        <f>N42*SQRT(((K42/J42)^2)+((K$51/J$51)^2))</f>
        <v>4.4120936830881093E-2</v>
      </c>
      <c r="P42" s="24">
        <f>L42/L$51*100</f>
        <v>0.98112814792774161</v>
      </c>
      <c r="Q42" s="53">
        <f>P42*SQRT(((M42/L42)^2)+((M$51/L$51)^2))</f>
        <v>2.9778819814943885E-2</v>
      </c>
      <c r="T42" s="56"/>
      <c r="U42" s="57"/>
      <c r="V42" s="29"/>
      <c r="W42" s="58"/>
    </row>
    <row r="43" spans="1:23" x14ac:dyDescent="0.25">
      <c r="A43" s="30" t="s">
        <v>122</v>
      </c>
      <c r="B43" s="35">
        <v>0.34633390691341243</v>
      </c>
      <c r="C43" s="48">
        <v>9.2831667989003875E-3</v>
      </c>
      <c r="D43" s="36">
        <v>0.51422938886923109</v>
      </c>
      <c r="E43" s="48">
        <v>4.0192087856724355E-5</v>
      </c>
      <c r="F43" s="22">
        <v>1.0235313314312983E-3</v>
      </c>
      <c r="G43" s="34">
        <v>6.9927181093326869E-6</v>
      </c>
      <c r="H43" s="22">
        <v>2.0346000000000002</v>
      </c>
      <c r="I43" s="34">
        <v>1.4142135623730951E-4</v>
      </c>
      <c r="J43" s="22">
        <f t="shared" si="0"/>
        <v>1.3388009668227587</v>
      </c>
      <c r="K43" s="34">
        <f t="shared" si="1"/>
        <v>3.703293871666654E-2</v>
      </c>
      <c r="L43" s="22">
        <f>SUM(J$42:J43)</f>
        <v>2.272119412659416</v>
      </c>
      <c r="M43" s="34">
        <f>SQRT((K43^2)+(K42^2))</f>
        <v>4.6354880092722185E-2</v>
      </c>
      <c r="N43" s="22">
        <f t="shared" ref="N43:N51" si="18">J43/L$51*100</f>
        <v>1.407381712942775</v>
      </c>
      <c r="O43" s="34">
        <f t="shared" ref="O43:O51" si="19">N43*SQRT(((K43/J43)^2)+((K$51/J$51)^2))</f>
        <v>6.1266087507152921E-2</v>
      </c>
      <c r="P43" s="22">
        <f t="shared" ref="P43:P51" si="20">L43/L$51*100</f>
        <v>2.3885098608705171</v>
      </c>
      <c r="Q43" s="54">
        <f t="shared" ref="Q43:Q50" si="21">P43*SQRT(((M43/L43)^2)+((M$51/L$51)^2))</f>
        <v>5.0389454853744693E-2</v>
      </c>
      <c r="T43" s="59"/>
      <c r="U43" s="60"/>
      <c r="V43" s="31"/>
      <c r="W43" s="61"/>
    </row>
    <row r="44" spans="1:23" x14ac:dyDescent="0.25">
      <c r="A44" s="30" t="s">
        <v>201</v>
      </c>
      <c r="B44" s="35">
        <v>4.0108737037802316</v>
      </c>
      <c r="C44" s="48">
        <v>4.035280423252606E-2</v>
      </c>
      <c r="D44" s="36">
        <v>0.4498596232998065</v>
      </c>
      <c r="E44" s="48">
        <v>4.2269054046888409E-5</v>
      </c>
      <c r="F44" s="22">
        <v>9.2319236959290368E-4</v>
      </c>
      <c r="G44" s="34">
        <v>6.9817739364965562E-6</v>
      </c>
      <c r="H44" s="22">
        <v>1.6504000000000003</v>
      </c>
      <c r="I44" s="34">
        <v>1.4142135623730951E-4</v>
      </c>
      <c r="J44" s="22">
        <f t="shared" si="0"/>
        <v>15.938923285888093</v>
      </c>
      <c r="K44" s="34">
        <f t="shared" si="1"/>
        <v>0.20062189504270889</v>
      </c>
      <c r="L44" s="22">
        <f>SUM(J$42:J44)</f>
        <v>18.211042698547509</v>
      </c>
      <c r="M44" s="34">
        <f>SQRT((K44^2)+(K42^2)+(K43^2))</f>
        <v>0.20590755129168611</v>
      </c>
      <c r="N44" s="22">
        <f t="shared" si="18"/>
        <v>16.755402567263321</v>
      </c>
      <c r="O44" s="34">
        <f t="shared" si="19"/>
        <v>0.60140370351722949</v>
      </c>
      <c r="P44" s="22">
        <f t="shared" si="20"/>
        <v>19.143912428133838</v>
      </c>
      <c r="Q44" s="54">
        <f t="shared" si="21"/>
        <v>0.23963086663172864</v>
      </c>
      <c r="T44" s="59"/>
      <c r="U44" s="60"/>
      <c r="V44" s="31"/>
      <c r="W44" s="61"/>
    </row>
    <row r="45" spans="1:23" x14ac:dyDescent="0.25">
      <c r="A45" s="30" t="s">
        <v>49</v>
      </c>
      <c r="B45" s="35">
        <v>8.3834772881399839</v>
      </c>
      <c r="C45" s="48">
        <v>6.759569347079053E-2</v>
      </c>
      <c r="D45" s="36">
        <v>0.44667675794688322</v>
      </c>
      <c r="E45" s="48">
        <v>4.2627867076708173E-5</v>
      </c>
      <c r="F45" s="22">
        <v>9.3308911741620036E-4</v>
      </c>
      <c r="G45" s="34">
        <v>6.9819463450021903E-6</v>
      </c>
      <c r="H45" s="22">
        <v>1.6230000000000002</v>
      </c>
      <c r="I45" s="34">
        <v>1.4142135623730951E-4</v>
      </c>
      <c r="J45" s="22">
        <f t="shared" si="0"/>
        <v>32.645718568454242</v>
      </c>
      <c r="K45" s="34">
        <f t="shared" si="1"/>
        <v>0.35912908783048092</v>
      </c>
      <c r="L45" s="22">
        <f>SUM(J$42:J45)</f>
        <v>50.856761267001751</v>
      </c>
      <c r="M45" s="34">
        <f>SQRT((K45^2)+(K43^2)+(K42^2)+(K44^2))</f>
        <v>0.41397055620525919</v>
      </c>
      <c r="N45" s="22">
        <f t="shared" si="18"/>
        <v>34.31801175656117</v>
      </c>
      <c r="O45" s="34">
        <f t="shared" si="19"/>
        <v>1.2137632932274875</v>
      </c>
      <c r="P45" s="22">
        <f t="shared" si="20"/>
        <v>53.461924184695008</v>
      </c>
      <c r="Q45" s="54">
        <f t="shared" si="21"/>
        <v>0.52135626596446871</v>
      </c>
      <c r="T45" s="59"/>
      <c r="U45" s="60"/>
      <c r="V45" s="31"/>
      <c r="W45" s="61"/>
    </row>
    <row r="46" spans="1:23" x14ac:dyDescent="0.25">
      <c r="A46" s="30" t="s">
        <v>50</v>
      </c>
      <c r="B46" s="35">
        <v>5.8707533407906611</v>
      </c>
      <c r="C46" s="48">
        <v>4.4426088143205908E-2</v>
      </c>
      <c r="D46" s="36">
        <v>0.45771758079656705</v>
      </c>
      <c r="E46" s="48">
        <v>4.1714280132936963E-5</v>
      </c>
      <c r="F46" s="22">
        <v>9.0971566441378946E-4</v>
      </c>
      <c r="G46" s="34">
        <v>6.9920258851792253E-6</v>
      </c>
      <c r="H46" s="22">
        <v>1.7065999999999999</v>
      </c>
      <c r="I46" s="34">
        <v>1.4142135623730951E-4</v>
      </c>
      <c r="J46" s="22">
        <f t="shared" si="0"/>
        <v>24.061478423857928</v>
      </c>
      <c r="K46" s="34">
        <f t="shared" si="1"/>
        <v>0.25954500346662718</v>
      </c>
      <c r="L46" s="22">
        <f>SUM(J$42:J46)</f>
        <v>74.918239690859679</v>
      </c>
      <c r="M46" s="34">
        <f>SQRT((K46^2)+(K44^2)+(K43^2)+(K45^2)+(K42^2))</f>
        <v>0.48860539316444629</v>
      </c>
      <c r="N46" s="22">
        <f t="shared" si="18"/>
        <v>25.29403963642935</v>
      </c>
      <c r="O46" s="34">
        <f t="shared" si="19"/>
        <v>0.89293318183309422</v>
      </c>
      <c r="P46" s="22">
        <f t="shared" si="20"/>
        <v>78.755963821124354</v>
      </c>
      <c r="Q46" s="54">
        <f t="shared" si="21"/>
        <v>0.66536397590768448</v>
      </c>
      <c r="T46" s="59"/>
      <c r="U46" s="60"/>
      <c r="V46" s="31"/>
      <c r="W46" s="61"/>
    </row>
    <row r="47" spans="1:23" x14ac:dyDescent="0.25">
      <c r="A47" s="30" t="s">
        <v>174</v>
      </c>
      <c r="B47" s="35">
        <v>2.7751514956129366</v>
      </c>
      <c r="C47" s="48">
        <v>2.4111982364654623E-2</v>
      </c>
      <c r="D47" s="36">
        <v>0.42481009766405847</v>
      </c>
      <c r="E47" s="48">
        <v>4.3878317158327862E-5</v>
      </c>
      <c r="F47" s="22">
        <v>9.3995600415351763E-4</v>
      </c>
      <c r="G47" s="34">
        <v>6.9596812373660758E-6</v>
      </c>
      <c r="H47" s="22">
        <v>1.4876000000000005</v>
      </c>
      <c r="I47" s="34">
        <v>1.4142135623730951E-4</v>
      </c>
      <c r="J47" s="22">
        <f t="shared" si="0"/>
        <v>10.338808906368978</v>
      </c>
      <c r="K47" s="34">
        <f t="shared" si="1"/>
        <v>0.11803159257218993</v>
      </c>
      <c r="L47" s="22">
        <f>SUM(J$42:J47)</f>
        <v>85.25704859722866</v>
      </c>
      <c r="M47" s="34">
        <f>SQRT((K47^2)+(K45^2)+(K44^2)+(K46^2)+(K42^2)+(K43^2))</f>
        <v>0.50265961353037958</v>
      </c>
      <c r="N47" s="22">
        <f t="shared" si="18"/>
        <v>10.868419540333306</v>
      </c>
      <c r="O47" s="34">
        <f t="shared" si="19"/>
        <v>0.38582415725988428</v>
      </c>
      <c r="P47" s="22">
        <f t="shared" si="20"/>
        <v>89.624383361457674</v>
      </c>
      <c r="Q47" s="54">
        <f t="shared" si="21"/>
        <v>0.71476227791573677</v>
      </c>
      <c r="T47" s="59"/>
      <c r="U47" s="60"/>
      <c r="V47" s="31"/>
      <c r="W47" s="61"/>
    </row>
    <row r="48" spans="1:23" x14ac:dyDescent="0.25">
      <c r="A48" s="30" t="s">
        <v>4</v>
      </c>
      <c r="B48" s="35">
        <v>1.3801871897303346</v>
      </c>
      <c r="C48" s="48">
        <v>1.3511617363561223E-2</v>
      </c>
      <c r="D48" s="36">
        <v>0.45681381957773515</v>
      </c>
      <c r="E48" s="48">
        <v>4.2031451688595006E-5</v>
      </c>
      <c r="F48" s="22">
        <v>9.2198442434826468E-4</v>
      </c>
      <c r="G48" s="34">
        <v>6.9355501670008999E-6</v>
      </c>
      <c r="H48" s="22">
        <v>1.6898</v>
      </c>
      <c r="I48" s="34">
        <v>1.4142135623730951E-4</v>
      </c>
      <c r="J48" s="22">
        <f t="shared" si="0"/>
        <v>5.5374584414920429</v>
      </c>
      <c r="K48" s="34">
        <f t="shared" si="1"/>
        <v>6.8369207538255303E-2</v>
      </c>
      <c r="L48" s="22">
        <f>SUM(J$42:J48)</f>
        <v>90.79450703872071</v>
      </c>
      <c r="M48" s="34">
        <f>SQRT((K48^2)+(K46^2)+(K45^2)+(K47^2)+(K43^2)+(K44^2)+(K42^2))</f>
        <v>0.50728792180961646</v>
      </c>
      <c r="N48" s="22">
        <f t="shared" si="18"/>
        <v>5.8211175072808592</v>
      </c>
      <c r="O48" s="34">
        <f t="shared" si="19"/>
        <v>0.20845178278528612</v>
      </c>
      <c r="P48" s="22">
        <f t="shared" si="20"/>
        <v>95.445500868738534</v>
      </c>
      <c r="Q48" s="54">
        <f t="shared" si="21"/>
        <v>0.73967686005544597</v>
      </c>
      <c r="T48" s="59"/>
      <c r="U48" s="60"/>
      <c r="V48" s="31"/>
      <c r="W48" s="61"/>
    </row>
    <row r="49" spans="1:23" x14ac:dyDescent="0.25">
      <c r="A49" s="30" t="s">
        <v>199</v>
      </c>
      <c r="B49" s="35">
        <v>0.61032985838624843</v>
      </c>
      <c r="C49" s="48">
        <v>1.2547643400586402E-2</v>
      </c>
      <c r="D49" s="36">
        <v>0.45289874722056511</v>
      </c>
      <c r="E49" s="48">
        <v>4.2098080465510871E-5</v>
      </c>
      <c r="F49" s="22">
        <v>9.4343331105780802E-4</v>
      </c>
      <c r="G49" s="34">
        <v>6.9490457159526273E-6</v>
      </c>
      <c r="H49" s="22">
        <v>1.6701999999999995</v>
      </c>
      <c r="I49" s="34">
        <v>1.4142135623730951E-4</v>
      </c>
      <c r="J49" s="22">
        <f t="shared" si="0"/>
        <v>2.3857271365934332</v>
      </c>
      <c r="K49" s="34">
        <f t="shared" si="1"/>
        <v>5.2101417344730352E-2</v>
      </c>
      <c r="L49" s="22">
        <f>SUM(J$42:J49)</f>
        <v>93.180234175314141</v>
      </c>
      <c r="M49" s="34">
        <f>SQRT((K49^2)+(K47^2)+(K46^2)+(K48^2)+(K44^2)+(K45^2)+(K43^2)+(K42^2))</f>
        <v>0.50995646216441781</v>
      </c>
      <c r="N49" s="22">
        <f t="shared" si="18"/>
        <v>2.507937197028808</v>
      </c>
      <c r="O49" s="34">
        <f t="shared" si="19"/>
        <v>0.10053102770980202</v>
      </c>
      <c r="P49" s="22">
        <f t="shared" si="20"/>
        <v>97.953438065767344</v>
      </c>
      <c r="Q49" s="54">
        <f t="shared" si="21"/>
        <v>0.75107300810251965</v>
      </c>
      <c r="T49" s="59"/>
      <c r="U49" s="60"/>
      <c r="V49" s="31"/>
      <c r="W49" s="61"/>
    </row>
    <row r="50" spans="1:23" x14ac:dyDescent="0.25">
      <c r="A50" s="30" t="s">
        <v>104</v>
      </c>
      <c r="B50" s="35">
        <v>0.28591268536774678</v>
      </c>
      <c r="C50" s="48">
        <v>3.4532340134600602E-3</v>
      </c>
      <c r="D50" s="36">
        <v>0.44242727070841659</v>
      </c>
      <c r="E50" s="48">
        <v>4.2928111747065234E-5</v>
      </c>
      <c r="F50" s="22">
        <v>8.579839349904737E-4</v>
      </c>
      <c r="G50" s="34">
        <v>6.9734078377328651E-6</v>
      </c>
      <c r="H50" s="22">
        <v>1.5937999999999999</v>
      </c>
      <c r="I50" s="34">
        <v>1.4142135623730951E-4</v>
      </c>
      <c r="J50" s="22">
        <f t="shared" si="0"/>
        <v>1.2004558777434533</v>
      </c>
      <c r="K50" s="34">
        <f t="shared" si="1"/>
        <v>1.7476951668611861E-2</v>
      </c>
      <c r="L50" s="22">
        <f>SUM(J$42:J50)</f>
        <v>94.380690053057592</v>
      </c>
      <c r="M50" s="34">
        <f>SQRT((K50^2)+(K48^2)+(K47^2)+(K49^2)+(K45^2)+(K46^2)+(K44^2)+(K43^2)+(K42^2))</f>
        <v>0.51025585458951506</v>
      </c>
      <c r="N50" s="22">
        <f t="shared" si="18"/>
        <v>1.2619498277927921</v>
      </c>
      <c r="O50" s="34">
        <f t="shared" si="19"/>
        <v>4.6226626523411397E-2</v>
      </c>
      <c r="P50" s="22">
        <f t="shared" si="20"/>
        <v>99.21538789356012</v>
      </c>
      <c r="Q50" s="54">
        <f t="shared" si="21"/>
        <v>0.75605848900956718</v>
      </c>
      <c r="T50" s="59"/>
      <c r="U50" s="60"/>
      <c r="V50" s="31"/>
      <c r="W50" s="61"/>
    </row>
    <row r="51" spans="1:23" ht="15.75" thickBot="1" x14ac:dyDescent="0.3">
      <c r="A51" s="32" t="s">
        <v>208</v>
      </c>
      <c r="B51" s="42">
        <v>0.1762575437512833</v>
      </c>
      <c r="C51" s="49">
        <v>5.7659407533797577E-3</v>
      </c>
      <c r="D51" s="43">
        <v>0.46872540273915109</v>
      </c>
      <c r="E51" s="49">
        <v>4.097864593073859E-5</v>
      </c>
      <c r="F51" s="25">
        <v>9.0006344709545006E-4</v>
      </c>
      <c r="G51" s="52">
        <v>6.9556418003739421E-6</v>
      </c>
      <c r="H51" s="25">
        <v>1.7865000000000002</v>
      </c>
      <c r="I51" s="52">
        <v>1.4142135623730951E-4</v>
      </c>
      <c r="J51" s="25">
        <f t="shared" si="0"/>
        <v>0.74637849633993547</v>
      </c>
      <c r="K51" s="52">
        <f t="shared" si="1"/>
        <v>2.5088597187743738E-2</v>
      </c>
      <c r="L51" s="25">
        <f>SUM(J$42:J51)</f>
        <v>95.127068549397521</v>
      </c>
      <c r="M51" s="52">
        <f>SQRT((K51^2)+(K49^2)+(K48^2)+(K50^2)+(K46^2)+(K47^2)+(K45^2)+(K44^2)+(K43^2)+(K42^2))</f>
        <v>0.51087226862663548</v>
      </c>
      <c r="N51" s="25">
        <f t="shared" si="18"/>
        <v>0.784612106439879</v>
      </c>
      <c r="O51" s="52">
        <f t="shared" si="19"/>
        <v>3.7298147567112645E-2</v>
      </c>
      <c r="P51" s="25">
        <f t="shared" si="20"/>
        <v>100</v>
      </c>
      <c r="Q51" s="55">
        <f>P51*SQRT(((M51/L51)^2)+((M$51/L$51)^2))</f>
        <v>0.75949201625710627</v>
      </c>
      <c r="T51" s="62">
        <v>102.5248444055572</v>
      </c>
      <c r="U51" s="63">
        <v>0.74653058443490639</v>
      </c>
      <c r="V51" s="33">
        <f>L51/T51*100</f>
        <v>92.784406648893494</v>
      </c>
      <c r="W51" s="64">
        <f>V51*SQRT(((U51/T51)^2)+((M51/L51)^2))</f>
        <v>0.83948647573334811</v>
      </c>
    </row>
    <row r="58" spans="1:23" x14ac:dyDescent="0.25">
      <c r="H58">
        <f>3*(AVERAGE(H2:H51))</f>
        <v>5.0581440000000022</v>
      </c>
    </row>
    <row r="59" spans="1:23" x14ac:dyDescent="0.25">
      <c r="H59">
        <f>0.5*AVERAGE(H2:H51)</f>
        <v>0.84302400000000033</v>
      </c>
    </row>
    <row r="60" spans="1:23" x14ac:dyDescent="0.25">
      <c r="F60">
        <v>2</v>
      </c>
      <c r="G60" s="51">
        <f>F60*H$59</f>
        <v>1.6860480000000007</v>
      </c>
    </row>
    <row r="61" spans="1:23" x14ac:dyDescent="0.25">
      <c r="F61">
        <v>4</v>
      </c>
      <c r="G61" s="51">
        <f t="shared" ref="G61:G69" si="22">F61*H$59</f>
        <v>3.3720960000000013</v>
      </c>
    </row>
    <row r="62" spans="1:23" x14ac:dyDescent="0.25">
      <c r="F62">
        <v>6</v>
      </c>
      <c r="G62" s="51">
        <f t="shared" si="22"/>
        <v>5.0581440000000022</v>
      </c>
    </row>
    <row r="63" spans="1:23" x14ac:dyDescent="0.25">
      <c r="F63">
        <v>8</v>
      </c>
      <c r="G63" s="51">
        <f t="shared" si="22"/>
        <v>6.7441920000000026</v>
      </c>
    </row>
    <row r="64" spans="1:23" x14ac:dyDescent="0.25">
      <c r="F64">
        <v>10</v>
      </c>
      <c r="G64" s="51">
        <f t="shared" si="22"/>
        <v>8.4302400000000031</v>
      </c>
    </row>
    <row r="65" spans="6:7" x14ac:dyDescent="0.25">
      <c r="F65">
        <v>12</v>
      </c>
      <c r="G65" s="51">
        <f t="shared" si="22"/>
        <v>10.116288000000004</v>
      </c>
    </row>
    <row r="66" spans="6:7" x14ac:dyDescent="0.25">
      <c r="F66">
        <v>14</v>
      </c>
      <c r="G66" s="51">
        <f t="shared" si="22"/>
        <v>11.802336000000004</v>
      </c>
    </row>
    <row r="67" spans="6:7" x14ac:dyDescent="0.25">
      <c r="F67">
        <v>16</v>
      </c>
      <c r="G67" s="51">
        <f t="shared" si="22"/>
        <v>13.488384000000005</v>
      </c>
    </row>
    <row r="68" spans="6:7" x14ac:dyDescent="0.25">
      <c r="F68">
        <v>18</v>
      </c>
      <c r="G68" s="51">
        <f t="shared" si="22"/>
        <v>15.174432000000007</v>
      </c>
    </row>
    <row r="69" spans="6:7" x14ac:dyDescent="0.25">
      <c r="F69">
        <v>20</v>
      </c>
      <c r="G69" s="51">
        <f t="shared" si="22"/>
        <v>16.860480000000006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82</v>
      </c>
    </row>
    <row r="3" spans="1:1" x14ac:dyDescent="0.25">
      <c r="A3" t="s">
        <v>64</v>
      </c>
    </row>
    <row r="4" spans="1:1" x14ac:dyDescent="0.25">
      <c r="A4" t="s">
        <v>125</v>
      </c>
    </row>
    <row r="5" spans="1:1" x14ac:dyDescent="0.25">
      <c r="A5" t="s">
        <v>177</v>
      </c>
    </row>
    <row r="6" spans="1:1" x14ac:dyDescent="0.25">
      <c r="A6" t="s">
        <v>95</v>
      </c>
    </row>
    <row r="7" spans="1:1" x14ac:dyDescent="0.25">
      <c r="A7" t="s">
        <v>52</v>
      </c>
    </row>
    <row r="8" spans="1:1" x14ac:dyDescent="0.25">
      <c r="A8" t="s">
        <v>53</v>
      </c>
    </row>
    <row r="9" spans="1:1" x14ac:dyDescent="0.25">
      <c r="A9" t="s">
        <v>54</v>
      </c>
    </row>
    <row r="10" spans="1:1" x14ac:dyDescent="0.25">
      <c r="A10" t="s">
        <v>144</v>
      </c>
    </row>
    <row r="11" spans="1:1" x14ac:dyDescent="0.25">
      <c r="A11" t="s">
        <v>6</v>
      </c>
    </row>
    <row r="12" spans="1:1" x14ac:dyDescent="0.25">
      <c r="A12" t="s">
        <v>91</v>
      </c>
    </row>
    <row r="13" spans="1:1" x14ac:dyDescent="0.25">
      <c r="A13" t="s">
        <v>83</v>
      </c>
    </row>
    <row r="14" spans="1:1" x14ac:dyDescent="0.25">
      <c r="A14" t="s">
        <v>161</v>
      </c>
    </row>
    <row r="15" spans="1:1" x14ac:dyDescent="0.25">
      <c r="A15" t="s">
        <v>33</v>
      </c>
    </row>
    <row r="16" spans="1:1" x14ac:dyDescent="0.25">
      <c r="A16" t="s">
        <v>22</v>
      </c>
    </row>
    <row r="17" spans="1:1" x14ac:dyDescent="0.25">
      <c r="A17" t="s">
        <v>164</v>
      </c>
    </row>
    <row r="18" spans="1:1" x14ac:dyDescent="0.25">
      <c r="A18" t="s">
        <v>35</v>
      </c>
    </row>
    <row r="19" spans="1:1" x14ac:dyDescent="0.25">
      <c r="A19" t="s">
        <v>66</v>
      </c>
    </row>
    <row r="20" spans="1:1" x14ac:dyDescent="0.25">
      <c r="A20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Sheet2</vt:lpstr>
      <vt:lpstr>Calculations</vt:lpstr>
      <vt:lpstr>Sheet1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2018-11-02T18:20:47Z</dcterms:created>
  <dcterms:modified xsi:type="dcterms:W3CDTF">2022-05-27T14:35:53Z</dcterms:modified>
</cp:coreProperties>
</file>